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ravel Website- Updated Numbers - CY2026\"/>
    </mc:Choice>
  </mc:AlternateContent>
  <xr:revisionPtr revIDLastSave="0" documentId="13_ncr:1_{F588C5FD-9D7E-4C92-9B5F-2E65250912D0}" xr6:coauthVersionLast="47" xr6:coauthVersionMax="47" xr10:uidLastSave="{00000000-0000-0000-0000-000000000000}"/>
  <workbookProtection workbookPassword="C4CA" lockStructure="1"/>
  <bookViews>
    <workbookView xWindow="-120" yWindow="-120" windowWidth="29040" windowHeight="15720" xr2:uid="{00000000-000D-0000-FFFF-FFFF00000000}"/>
  </bookViews>
  <sheets>
    <sheet name="Sheet1" sheetId="1" r:id="rId1"/>
  </sheets>
  <definedNames>
    <definedName name="_xlnm.Print_Area" localSheetId="0">Sheet1!$B$1:$K$103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6" i="1" l="1"/>
  <c r="N26" i="1"/>
  <c r="G45" i="1" s="1"/>
  <c r="D32" i="1" l="1"/>
  <c r="E32" i="1"/>
  <c r="F32" i="1"/>
  <c r="G32" i="1"/>
  <c r="D45" i="1"/>
  <c r="E45" i="1"/>
  <c r="F45" i="1"/>
  <c r="J38" i="1" l="1"/>
  <c r="J25" i="1"/>
  <c r="D15" i="1"/>
  <c r="D17" i="1" s="1"/>
  <c r="D18" i="1" s="1"/>
  <c r="J76" i="1"/>
  <c r="I76" i="1"/>
  <c r="H76" i="1"/>
  <c r="E76" i="1"/>
  <c r="J27" i="1"/>
  <c r="I27" i="1"/>
  <c r="H27" i="1"/>
  <c r="K27" i="1"/>
  <c r="K76" i="1"/>
  <c r="G76" i="1"/>
  <c r="E27" i="1"/>
  <c r="D27" i="1"/>
  <c r="D76" i="1"/>
  <c r="H28" i="1"/>
  <c r="H29" i="1" s="1"/>
  <c r="K38" i="1"/>
  <c r="K25" i="1"/>
  <c r="J41" i="1"/>
  <c r="J42" i="1" s="1"/>
  <c r="K41" i="1"/>
  <c r="K42" i="1" s="1"/>
  <c r="H38" i="1"/>
  <c r="H25" i="1"/>
  <c r="H41" i="1"/>
  <c r="H42" i="1" s="1"/>
  <c r="H99" i="1"/>
  <c r="I41" i="1"/>
  <c r="I42" i="1" s="1"/>
  <c r="G41" i="1"/>
  <c r="G42" i="1" s="1"/>
  <c r="F41" i="1"/>
  <c r="F42" i="1" s="1"/>
  <c r="E41" i="1"/>
  <c r="E42" i="1" s="1"/>
  <c r="D41" i="1"/>
  <c r="D42" i="1" s="1"/>
  <c r="G28" i="1"/>
  <c r="G29" i="1" s="1"/>
  <c r="F28" i="1"/>
  <c r="F29" i="1" s="1"/>
  <c r="D38" i="1"/>
  <c r="I38" i="1"/>
  <c r="G38" i="1"/>
  <c r="F38" i="1"/>
  <c r="E38" i="1"/>
  <c r="U4" i="1"/>
  <c r="U5" i="1" s="1"/>
  <c r="D14" i="1"/>
  <c r="I25" i="1"/>
  <c r="G25" i="1"/>
  <c r="F25" i="1"/>
  <c r="E25" i="1"/>
  <c r="E14" i="1"/>
  <c r="K14" i="1"/>
  <c r="J14" i="1"/>
  <c r="I14" i="1"/>
  <c r="H14" i="1"/>
  <c r="G14" i="1"/>
  <c r="F14" i="1"/>
  <c r="K15" i="1"/>
  <c r="K17" i="1" s="1"/>
  <c r="K18" i="1" s="1"/>
  <c r="J15" i="1"/>
  <c r="J17" i="1" s="1"/>
  <c r="J18" i="1" s="1"/>
  <c r="I15" i="1"/>
  <c r="I17" i="1" s="1"/>
  <c r="I18" i="1" s="1"/>
  <c r="H15" i="1"/>
  <c r="H17" i="1" s="1"/>
  <c r="H18" i="1" s="1"/>
  <c r="G15" i="1"/>
  <c r="G17" i="1" s="1"/>
  <c r="G18" i="1" s="1"/>
  <c r="F15" i="1"/>
  <c r="E15" i="1"/>
  <c r="E17" i="1" s="1"/>
  <c r="E18" i="1" s="1"/>
  <c r="D25" i="1"/>
  <c r="J44" i="1" l="1"/>
  <c r="E28" i="1"/>
  <c r="E29" i="1" s="1"/>
  <c r="E31" i="1" s="1"/>
  <c r="D28" i="1"/>
  <c r="D29" i="1" s="1"/>
  <c r="D31" i="1" s="1"/>
  <c r="D44" i="1"/>
  <c r="F31" i="1"/>
  <c r="I44" i="1"/>
  <c r="J28" i="1"/>
  <c r="J29" i="1" s="1"/>
  <c r="J31" i="1" s="1"/>
  <c r="H44" i="1"/>
  <c r="H31" i="1"/>
  <c r="K28" i="1"/>
  <c r="K29" i="1" s="1"/>
  <c r="K31" i="1" s="1"/>
  <c r="F17" i="1"/>
  <c r="F18" i="1" s="1"/>
  <c r="F20" i="1" s="1"/>
  <c r="F19" i="1" s="1"/>
  <c r="F44" i="1"/>
  <c r="K44" i="1"/>
  <c r="H20" i="1"/>
  <c r="H19" i="1" s="1"/>
  <c r="G44" i="1"/>
  <c r="G72" i="1"/>
  <c r="F53" i="1"/>
  <c r="H53" i="1"/>
  <c r="G53" i="1"/>
  <c r="K72" i="1"/>
  <c r="E72" i="1"/>
  <c r="D72" i="1"/>
  <c r="D53" i="1"/>
  <c r="E53" i="1"/>
  <c r="I53" i="1"/>
  <c r="H72" i="1"/>
  <c r="F72" i="1"/>
  <c r="V4" i="1"/>
  <c r="E20" i="1"/>
  <c r="E19" i="1" s="1"/>
  <c r="G20" i="1"/>
  <c r="G19" i="1" s="1"/>
  <c r="E44" i="1"/>
  <c r="J20" i="1"/>
  <c r="J19" i="1" s="1"/>
  <c r="K20" i="1"/>
  <c r="K19" i="1" s="1"/>
  <c r="G31" i="1"/>
  <c r="I28" i="1"/>
  <c r="I29" i="1" s="1"/>
  <c r="I31" i="1" s="1"/>
  <c r="D20" i="1"/>
  <c r="D19" i="1" s="1"/>
  <c r="I20" i="1"/>
  <c r="I19" i="1" s="1"/>
  <c r="E43" i="1" l="1"/>
  <c r="E46" i="1"/>
  <c r="H43" i="1"/>
  <c r="H46" i="1"/>
  <c r="D43" i="1"/>
  <c r="D46" i="1"/>
  <c r="G43" i="1"/>
  <c r="G46" i="1"/>
  <c r="J43" i="1"/>
  <c r="J46" i="1"/>
  <c r="K43" i="1"/>
  <c r="K46" i="1"/>
  <c r="I43" i="1"/>
  <c r="I46" i="1"/>
  <c r="F43" i="1"/>
  <c r="F46" i="1"/>
  <c r="E30" i="1"/>
  <c r="E33" i="1"/>
  <c r="J96" i="1" s="1"/>
  <c r="J30" i="1"/>
  <c r="J33" i="1"/>
  <c r="I30" i="1"/>
  <c r="I33" i="1"/>
  <c r="G30" i="1"/>
  <c r="G33" i="1"/>
  <c r="D30" i="1"/>
  <c r="D33" i="1"/>
  <c r="H30" i="1"/>
  <c r="H33" i="1"/>
  <c r="F30" i="1"/>
  <c r="F33" i="1"/>
  <c r="K30" i="1"/>
  <c r="K33" i="1"/>
  <c r="V7" i="1"/>
  <c r="D73" i="1"/>
  <c r="I54" i="1"/>
  <c r="G73" i="1"/>
  <c r="F54" i="1"/>
  <c r="E54" i="1"/>
  <c r="H54" i="1"/>
  <c r="K73" i="1"/>
  <c r="D54" i="1"/>
  <c r="H73" i="1"/>
  <c r="F73" i="1"/>
  <c r="E73" i="1"/>
  <c r="G54" i="1"/>
  <c r="W7" i="1" l="1"/>
  <c r="W10" i="1" s="1"/>
  <c r="G55" i="1" l="1"/>
  <c r="G61" i="1" s="1"/>
  <c r="G60" i="1" s="1"/>
  <c r="G74" i="1"/>
  <c r="G80" i="1" s="1"/>
  <c r="G79" i="1" s="1"/>
  <c r="H74" i="1"/>
  <c r="H80" i="1" s="1"/>
  <c r="H79" i="1" s="1"/>
  <c r="D55" i="1"/>
  <c r="D61" i="1" s="1"/>
  <c r="D60" i="1" s="1"/>
  <c r="E55" i="1"/>
  <c r="E61" i="1" s="1"/>
  <c r="E60" i="1" s="1"/>
  <c r="D74" i="1"/>
  <c r="D80" i="1" s="1"/>
  <c r="D79" i="1" s="1"/>
  <c r="I55" i="1"/>
  <c r="I61" i="1" s="1"/>
  <c r="I60" i="1" s="1"/>
  <c r="K74" i="1"/>
  <c r="K80" i="1" s="1"/>
  <c r="K79" i="1" s="1"/>
  <c r="E74" i="1"/>
  <c r="E80" i="1" s="1"/>
  <c r="E79" i="1" s="1"/>
  <c r="H55" i="1"/>
  <c r="H61" i="1" s="1"/>
  <c r="H60" i="1" s="1"/>
  <c r="F74" i="1"/>
  <c r="F80" i="1" s="1"/>
  <c r="F79" i="1" s="1"/>
  <c r="K55" i="1"/>
  <c r="F55" i="1"/>
  <c r="F61" i="1" s="1"/>
  <c r="F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DUNCAN Inga C * DAS</author>
    <author>iduncan</author>
  </authors>
  <commentList>
    <comment ref="D12" authorId="0" shapeId="0" xr:uid="{4F6DEA10-276B-46D6-84FF-EB407F03CCDC}">
      <text>
        <r>
          <rPr>
            <sz val="9"/>
            <color indexed="81"/>
            <rFont val="Tahoma"/>
            <family val="2"/>
          </rPr>
          <t>Toyota Prius</t>
        </r>
      </text>
    </comment>
    <comment ref="E12" authorId="0" shapeId="0" xr:uid="{B029CB1B-D63A-4D85-A2C7-E6F9BF2AA1A1}">
      <text>
        <r>
          <rPr>
            <sz val="9"/>
            <color indexed="81"/>
            <rFont val="Tahoma"/>
            <family val="2"/>
          </rPr>
          <t>Chev Malibu or Subaru Legacy</t>
        </r>
      </text>
    </comment>
    <comment ref="F12" authorId="0" shapeId="0" xr:uid="{1164831B-ABAE-4116-BAD8-FE827EF43268}">
      <text>
        <r>
          <rPr>
            <sz val="9"/>
            <color indexed="81"/>
            <rFont val="Tahoma"/>
            <family val="2"/>
          </rPr>
          <t>Subaru Forester</t>
        </r>
      </text>
    </comment>
    <comment ref="G12" authorId="0" shapeId="0" xr:uid="{A8DBF82F-E205-4392-97C0-16D70C51344F}">
      <text>
        <r>
          <rPr>
            <sz val="9"/>
            <color indexed="81"/>
            <rFont val="Tahoma"/>
            <family val="2"/>
          </rPr>
          <t>Ford Explorer</t>
        </r>
      </text>
    </comment>
    <comment ref="H12" authorId="0" shapeId="0" xr:uid="{0CEBB97F-8229-4A4B-B80B-96B14265E936}">
      <text>
        <r>
          <rPr>
            <sz val="9"/>
            <color indexed="81"/>
            <rFont val="Tahoma"/>
            <family val="2"/>
          </rPr>
          <t>Ford Transit Wagon</t>
        </r>
      </text>
    </comment>
    <comment ref="I12" authorId="0" shapeId="0" xr:uid="{8A9D44EC-CB2F-4CF6-A11C-CDECC32C1EA6}">
      <text>
        <r>
          <rPr>
            <sz val="9"/>
            <color indexed="81"/>
            <rFont val="Tahoma"/>
            <family val="2"/>
          </rPr>
          <t>Chev Express</t>
        </r>
      </text>
    </comment>
    <comment ref="J12" authorId="0" shapeId="0" xr:uid="{FE57960A-5955-4E1A-AA21-F6F170E535FC}">
      <text>
        <r>
          <rPr>
            <sz val="9"/>
            <color indexed="81"/>
            <rFont val="Tahoma"/>
            <family val="2"/>
          </rPr>
          <t>Chev Express Cargo</t>
        </r>
      </text>
    </comment>
    <comment ref="K12" authorId="0" shapeId="0" xr:uid="{0341A556-B07C-4FF1-A6F7-E2266988FC30}">
      <text>
        <r>
          <rPr>
            <sz val="9"/>
            <color indexed="81"/>
            <rFont val="Tahoma"/>
            <family val="2"/>
          </rPr>
          <t>Ford F150 Supercrew 4x4</t>
        </r>
      </text>
    </comment>
    <comment ref="B76" authorId="1" shapeId="0" xr:uid="{00000000-0006-0000-0000-000001000000}">
      <text>
        <r>
          <rPr>
            <b/>
            <sz val="9"/>
            <color indexed="81"/>
            <rFont val="Tahoma"/>
            <family val="2"/>
          </rPr>
          <t xml:space="preserve">3/28/2013
</t>
        </r>
        <r>
          <rPr>
            <sz val="9"/>
            <color indexed="81"/>
            <rFont val="Tahoma"/>
            <family val="2"/>
          </rPr>
          <t>Using MPG provided by Hertz.com</t>
        </r>
      </text>
    </comment>
  </commentList>
</comments>
</file>

<file path=xl/sharedStrings.xml><?xml version="1.0" encoding="utf-8"?>
<sst xmlns="http://schemas.openxmlformats.org/spreadsheetml/2006/main" count="225" uniqueCount="108">
  <si>
    <t>SUV</t>
  </si>
  <si>
    <t>Total Rental Charge</t>
  </si>
  <si>
    <t>Total Estimated Fuel Charges</t>
  </si>
  <si>
    <t>Prius</t>
  </si>
  <si>
    <t>7 Pass Van</t>
  </si>
  <si>
    <t>12 Pass Van</t>
  </si>
  <si>
    <t>Cargo Van</t>
  </si>
  <si>
    <t>Pickup</t>
  </si>
  <si>
    <t>Fleet Rate Model</t>
  </si>
  <si>
    <t>Avg. Highway Miles per Gallon</t>
  </si>
  <si>
    <t>Insurance Disclaimer:</t>
  </si>
  <si>
    <t>Compact Sedan</t>
  </si>
  <si>
    <t>Intermediate Sedan</t>
  </si>
  <si>
    <t>Full Size Sedan</t>
  </si>
  <si>
    <t>n/a</t>
  </si>
  <si>
    <t>Daily Rental Cost Calculator</t>
  </si>
  <si>
    <t>Fuel included</t>
  </si>
  <si>
    <t>Total Travel Cost</t>
  </si>
  <si>
    <t>ZipCar Daily Rate (avg)</t>
  </si>
  <si>
    <t>Be sure your personal auto insurance is in effect when driving on state business.</t>
  </si>
  <si>
    <t>Total Rental Charge - Hourly</t>
  </si>
  <si>
    <t>Total Rental Charge - Daily</t>
  </si>
  <si>
    <t>Mileage Charge</t>
  </si>
  <si>
    <t>ZipCar Hourly Rate (avg)</t>
  </si>
  <si>
    <t># Miles Allowed Daily</t>
  </si>
  <si>
    <t>Addl Miles Charge</t>
  </si>
  <si>
    <t>Number of Days</t>
  </si>
  <si>
    <t>Number of Hours</t>
  </si>
  <si>
    <t>Hrs Calc.</t>
  </si>
  <si>
    <t xml:space="preserve">Station Wagon </t>
  </si>
  <si>
    <t>-</t>
  </si>
  <si>
    <t>Enterprise Daily Rate</t>
  </si>
  <si>
    <t>Hertz Daily Rate *</t>
  </si>
  <si>
    <t>Days:</t>
  </si>
  <si>
    <t>Miles:</t>
  </si>
  <si>
    <t>Fill in Estimated Amounts Here:</t>
  </si>
  <si>
    <t>* Hertz may charge an additional daily surcharge of $10 for specific cities. Refer to the contract for more information.</t>
  </si>
  <si>
    <t>--ZipCar is available in Portland only.</t>
  </si>
  <si>
    <t>--Fuel and insurance are included in the daily and hourly rate.</t>
  </si>
  <si>
    <t>--Vehicle rates vary based on the actual vehicle type.</t>
  </si>
  <si>
    <t>--If renting for a 24 hour period the daily rate is $66 per day; if renting from 7 am to 7 pm the rate is $56 per day.</t>
  </si>
  <si>
    <t>--180 miles included at no charge each day; $0.45 per mile for each mile above 180.</t>
  </si>
  <si>
    <t>State of Oregon is not liable for damage to privately owned vehicles.</t>
  </si>
  <si>
    <t>per gallon</t>
  </si>
  <si>
    <t>DAS Daily Rate</t>
  </si>
  <si>
    <t>Avg. Fuel Cost per Gallon</t>
  </si>
  <si>
    <t>Avg. Fuel Cost per Mile</t>
  </si>
  <si>
    <t>Total Cost per Mile</t>
  </si>
  <si>
    <t>Hertz</t>
  </si>
  <si>
    <t>Zipcar</t>
  </si>
  <si>
    <t>Enterprise web site</t>
  </si>
  <si>
    <t>Hertz web site</t>
  </si>
  <si>
    <t>Zipcar web site</t>
  </si>
  <si>
    <t>WeCar</t>
  </si>
  <si>
    <t>WeCar Daily Rate (avg)</t>
  </si>
  <si>
    <t>WeCar Hourly Rate (avg)</t>
  </si>
  <si>
    <t>--WeCar is available in Salem only.</t>
  </si>
  <si>
    <t>WeCar web site</t>
  </si>
  <si>
    <t>Hybrid</t>
  </si>
  <si>
    <t>--Fuel is included in the daily and hourly rate.</t>
  </si>
  <si>
    <t>--If renting for a 24 hour period the daily rate will apply.</t>
  </si>
  <si>
    <t>--Individual Membership and application fees may apply.</t>
  </si>
  <si>
    <t>Avg. Fuel Cost per Gallon**</t>
  </si>
  <si>
    <r>
      <t xml:space="preserve">Hours </t>
    </r>
    <r>
      <rPr>
        <b/>
        <i/>
        <sz val="10"/>
        <rFont val="Univers"/>
        <family val="2"/>
      </rPr>
      <t>(</t>
    </r>
    <r>
      <rPr>
        <b/>
        <i/>
        <sz val="10"/>
        <color indexed="10"/>
        <rFont val="Univers"/>
        <family val="2"/>
      </rPr>
      <t>ZipCar Only</t>
    </r>
    <r>
      <rPr>
        <b/>
        <i/>
        <sz val="10"/>
        <rFont val="Univers"/>
        <family val="2"/>
      </rPr>
      <t>):</t>
    </r>
  </si>
  <si>
    <t>In the calculator at the top of this sheet, enter either "Days" or "Hours"; do not enter data in both fields (cells D7 and D10).</t>
  </si>
  <si>
    <t>Privately Owned Vehicle (POV) Mileage Reimbursement Rates</t>
  </si>
  <si>
    <t>GSA website</t>
  </si>
  <si>
    <t>Source:</t>
  </si>
  <si>
    <t>DAS POV Policy</t>
  </si>
  <si>
    <t>Total POV Reimbursement:</t>
  </si>
  <si>
    <r>
      <t xml:space="preserve">Reimbursement rate if use of POV is authorized or Government-owned vehicle is </t>
    </r>
    <r>
      <rPr>
        <i/>
        <sz val="10"/>
        <rFont val="Arial"/>
        <family val="2"/>
      </rPr>
      <t>not</t>
    </r>
    <r>
      <rPr>
        <sz val="10"/>
        <rFont val="Arial"/>
        <family val="2"/>
      </rPr>
      <t xml:space="preserve"> available:</t>
    </r>
  </si>
  <si>
    <r>
      <t xml:space="preserve">Reimbursement rate if Government-owned vehicle </t>
    </r>
    <r>
      <rPr>
        <i/>
        <sz val="10"/>
        <rFont val="Arial"/>
        <family val="2"/>
      </rPr>
      <t>is</t>
    </r>
    <r>
      <rPr>
        <sz val="10"/>
        <rFont val="Arial"/>
        <family val="2"/>
      </rPr>
      <t xml:space="preserve"> available:</t>
    </r>
  </si>
  <si>
    <t>Possible hours 1 - 6.  If 7 or more hours, enter 1 day in "Days" above.</t>
  </si>
  <si>
    <t>Revised:</t>
  </si>
  <si>
    <t>Fill in estimated days of vehicle use.</t>
  </si>
  <si>
    <t>Fill in estimated mileage for your trip.</t>
  </si>
  <si>
    <t>Enterprise Rent-A-Car / National Car Rental</t>
  </si>
  <si>
    <t>Hybrid  (Prius)</t>
  </si>
  <si>
    <t xml:space="preserve">Hybrid </t>
  </si>
  <si>
    <t>SUV (Standard)</t>
  </si>
  <si>
    <t>SUV          (Full Size)</t>
  </si>
  <si>
    <t>Mileage estimator</t>
  </si>
  <si>
    <t>DAS Avg. Unleaded</t>
  </si>
  <si>
    <t>Oregon Avg. Unleaded**</t>
  </si>
  <si>
    <t>DAS OAR 125-155</t>
  </si>
  <si>
    <t>Sedan - Intermediate</t>
  </si>
  <si>
    <t>Sedan - Hybrid</t>
  </si>
  <si>
    <t>SUV - Compact</t>
  </si>
  <si>
    <t>SUV - Intermediate</t>
  </si>
  <si>
    <t>Passenger Van - 7</t>
  </si>
  <si>
    <t>Passenger Van - 12</t>
  </si>
  <si>
    <t>DAS Daily Rental (*NO LONGER AVAILABLE AS OF JULY 1, 2023)</t>
  </si>
  <si>
    <t>Round trip to Enterprise Salen from WOU</t>
  </si>
  <si>
    <t xml:space="preserve">** The average fuel cost per gallon for Enterprise and Hertz comes from http://www.oregongasprices.com/Prices_nationally.aspx </t>
  </si>
  <si>
    <t>WOU to Enterprise Salem Round Trip to obtain Car</t>
  </si>
  <si>
    <t>Estimated Miles (RT)</t>
  </si>
  <si>
    <t>Rate</t>
  </si>
  <si>
    <t>Total $</t>
  </si>
  <si>
    <t>The cost of fuel will vary based on fueling location. Average miles per gallon will vary depending on vehicle type, type of travel e.g., highway vs. city, and driving style. Daily rates are subject to change and vary depending on vehicle type.  Vehicle costs and averages are subject to change.</t>
  </si>
  <si>
    <t>POV or Rent?</t>
  </si>
  <si>
    <t>Mileage Estimator Cheat Sheet:</t>
  </si>
  <si>
    <t>Travel Days</t>
  </si>
  <si>
    <t>=or&gt; Miles</t>
  </si>
  <si>
    <t>POV vs. Rent</t>
  </si>
  <si>
    <t>Rent</t>
  </si>
  <si>
    <t>as of 1/1/2026</t>
  </si>
  <si>
    <t>2025-2027</t>
  </si>
  <si>
    <t>Average Fuel Price for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</si>
</sst>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0_);_(&quot;$&quot;* \(#,##0.000\);_(&quot;$&quot;* &quot;-&quot;??_);_(@_)"/>
    <numFmt numFmtId="165" formatCode="&quot;$&quot;#,##0.00"/>
    <numFmt numFmtId="166" formatCode="_(* #,##0_);_(* \(#,##0\);_(* &quot;-&quot;??_);_(@_)"/>
    <numFmt numFmtId="167" formatCode="#,##0.0_);\(#,##0.0\)"/>
  </numFmts>
  <fonts count="51" x14ac:knownFonts="1">
    <font>
      <sz val="10"/>
      <name val="Arial"/>
    </font>
    <font>
      <sz val="10"/>
      <name val="Arial"/>
      <family val="2"/>
    </font>
    <font>
      <b/>
      <sz val="10"/>
      <name val="Arial"/>
      <family val="2"/>
    </font>
    <font>
      <b/>
      <sz val="12"/>
      <name val="Arial"/>
      <family val="2"/>
    </font>
    <font>
      <sz val="12"/>
      <name val="Arial"/>
      <family val="2"/>
    </font>
    <font>
      <sz val="10"/>
      <name val="Arial"/>
      <family val="2"/>
    </font>
    <font>
      <u/>
      <sz val="10"/>
      <color indexed="12"/>
      <name val="Arial"/>
      <family val="2"/>
    </font>
    <font>
      <sz val="9"/>
      <name val="Tahoma"/>
      <family val="2"/>
    </font>
    <font>
      <sz val="8"/>
      <name val="Arial"/>
      <family val="2"/>
    </font>
    <font>
      <sz val="8"/>
      <name val="Tahoma"/>
      <family val="2"/>
    </font>
    <font>
      <u/>
      <sz val="10"/>
      <name val="Arial"/>
      <family val="2"/>
    </font>
    <font>
      <sz val="9"/>
      <name val="Univers"/>
      <family val="2"/>
    </font>
    <font>
      <sz val="10"/>
      <name val="Univers"/>
      <family val="2"/>
    </font>
    <font>
      <b/>
      <sz val="10"/>
      <name val="Univers"/>
      <family val="2"/>
    </font>
    <font>
      <u/>
      <sz val="10"/>
      <color indexed="12"/>
      <name val="Univers"/>
      <family val="2"/>
    </font>
    <font>
      <b/>
      <sz val="12"/>
      <name val="Univers"/>
      <family val="2"/>
    </font>
    <font>
      <b/>
      <sz val="9"/>
      <name val="Univers"/>
      <family val="2"/>
    </font>
    <font>
      <sz val="12"/>
      <name val="Univers"/>
      <family val="2"/>
    </font>
    <font>
      <b/>
      <sz val="14"/>
      <name val="Univers"/>
      <family val="2"/>
    </font>
    <font>
      <b/>
      <i/>
      <sz val="12"/>
      <name val="Univers"/>
      <family val="2"/>
    </font>
    <font>
      <b/>
      <i/>
      <sz val="10"/>
      <name val="Univers"/>
      <family val="2"/>
    </font>
    <font>
      <b/>
      <sz val="11"/>
      <name val="Univers"/>
      <family val="2"/>
    </font>
    <font>
      <sz val="11"/>
      <name val="Univers"/>
      <family val="2"/>
    </font>
    <font>
      <sz val="8"/>
      <name val="Univers"/>
      <family val="2"/>
    </font>
    <font>
      <sz val="10"/>
      <color indexed="12"/>
      <name val="Univers"/>
      <family val="2"/>
    </font>
    <font>
      <i/>
      <sz val="10"/>
      <name val="Univers"/>
      <family val="2"/>
    </font>
    <font>
      <b/>
      <sz val="9"/>
      <color indexed="18"/>
      <name val="Univers"/>
      <family val="2"/>
    </font>
    <font>
      <sz val="9"/>
      <color indexed="18"/>
      <name val="Univers"/>
      <family val="2"/>
    </font>
    <font>
      <b/>
      <sz val="11"/>
      <name val="Univers"/>
      <family val="2"/>
    </font>
    <font>
      <u/>
      <sz val="8"/>
      <color indexed="12"/>
      <name val="Arial"/>
      <family val="2"/>
    </font>
    <font>
      <u/>
      <sz val="10"/>
      <color indexed="12"/>
      <name val="Arial"/>
      <family val="2"/>
    </font>
    <font>
      <b/>
      <sz val="10"/>
      <name val="Univers"/>
      <family val="2"/>
    </font>
    <font>
      <b/>
      <i/>
      <sz val="10"/>
      <name val="Univers"/>
      <family val="2"/>
    </font>
    <font>
      <b/>
      <sz val="8"/>
      <name val="Univers"/>
      <family val="2"/>
    </font>
    <font>
      <b/>
      <i/>
      <sz val="10"/>
      <color indexed="10"/>
      <name val="Univers"/>
      <family val="2"/>
    </font>
    <font>
      <i/>
      <sz val="10"/>
      <name val="Arial"/>
      <family val="2"/>
    </font>
    <font>
      <b/>
      <i/>
      <sz val="10"/>
      <name val="Arial"/>
      <family val="2"/>
    </font>
    <font>
      <sz val="9"/>
      <color indexed="81"/>
      <name val="Tahoma"/>
      <family val="2"/>
    </font>
    <font>
      <b/>
      <sz val="9"/>
      <color indexed="81"/>
      <name val="Tahoma"/>
      <family val="2"/>
    </font>
    <font>
      <b/>
      <sz val="8"/>
      <color rgb="FFFF0000"/>
      <name val="Univers"/>
      <family val="2"/>
    </font>
    <font>
      <i/>
      <sz val="9"/>
      <name val="Calibri"/>
      <family val="2"/>
      <scheme val="minor"/>
    </font>
    <font>
      <u/>
      <sz val="9"/>
      <color indexed="12"/>
      <name val="Univers"/>
      <family val="2"/>
    </font>
    <font>
      <b/>
      <sz val="12"/>
      <color rgb="FFFF0000"/>
      <name val="Univers"/>
      <family val="2"/>
    </font>
    <font>
      <b/>
      <sz val="8"/>
      <color rgb="FF0070C0"/>
      <name val="Univers"/>
      <family val="2"/>
    </font>
    <font>
      <sz val="10"/>
      <color rgb="FF0070C0"/>
      <name val="Univers"/>
      <family val="2"/>
    </font>
    <font>
      <u/>
      <sz val="10"/>
      <color rgb="FF0070C0"/>
      <name val="Arial"/>
      <family val="2"/>
    </font>
    <font>
      <sz val="10"/>
      <color rgb="FF0070C0"/>
      <name val="Arial"/>
      <family val="2"/>
    </font>
    <font>
      <b/>
      <sz val="10"/>
      <color rgb="FF0070C0"/>
      <name val="Arial"/>
      <family val="2"/>
    </font>
    <font>
      <b/>
      <sz val="10"/>
      <color rgb="FFFF0000"/>
      <name val="Arial"/>
      <family val="2"/>
    </font>
    <font>
      <b/>
      <sz val="12"/>
      <color rgb="FFFF0000"/>
      <name val="Arial"/>
      <family val="2"/>
    </font>
    <font>
      <b/>
      <sz val="11"/>
      <color rgb="FFFF0000"/>
      <name val="Arial"/>
      <family val="2"/>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218">
    <xf numFmtId="0" fontId="0" fillId="0" borderId="0" xfId="0"/>
    <xf numFmtId="0" fontId="3" fillId="0" borderId="0" xfId="0" applyFont="1"/>
    <xf numFmtId="0" fontId="4" fillId="0" borderId="0" xfId="0" applyFont="1"/>
    <xf numFmtId="0" fontId="2" fillId="0" borderId="0" xfId="0" applyFont="1"/>
    <xf numFmtId="0" fontId="5" fillId="0" borderId="0" xfId="0" applyFont="1"/>
    <xf numFmtId="0" fontId="5" fillId="0" borderId="0" xfId="0" applyFont="1" applyAlignment="1">
      <alignment vertical="center"/>
    </xf>
    <xf numFmtId="44" fontId="5" fillId="0" borderId="0" xfId="2" applyFont="1"/>
    <xf numFmtId="166" fontId="5" fillId="0" borderId="0" xfId="1" applyNumberFormat="1" applyFont="1"/>
    <xf numFmtId="1" fontId="5" fillId="0" borderId="0" xfId="0" applyNumberFormat="1" applyFont="1" applyAlignment="1">
      <alignment vertical="center"/>
    </xf>
    <xf numFmtId="166" fontId="5" fillId="0" borderId="0" xfId="0" applyNumberFormat="1" applyFont="1"/>
    <xf numFmtId="0" fontId="10" fillId="0" borderId="0" xfId="0" applyFont="1"/>
    <xf numFmtId="0" fontId="12" fillId="0" borderId="0" xfId="0" applyFont="1"/>
    <xf numFmtId="0" fontId="11" fillId="0" borderId="0" xfId="0" applyFont="1" applyAlignment="1">
      <alignment horizontal="left"/>
    </xf>
    <xf numFmtId="0" fontId="13" fillId="0" borderId="0" xfId="0" applyFont="1"/>
    <xf numFmtId="0" fontId="12" fillId="0" borderId="0" xfId="0" applyFont="1" applyAlignment="1">
      <alignment vertical="center"/>
    </xf>
    <xf numFmtId="0" fontId="23" fillId="0" borderId="1" xfId="0" applyFont="1" applyBorder="1" applyAlignment="1">
      <alignment vertical="center"/>
    </xf>
    <xf numFmtId="0" fontId="12" fillId="0" borderId="2" xfId="0" applyFont="1" applyBorder="1"/>
    <xf numFmtId="0" fontId="12" fillId="0" borderId="2" xfId="0" applyFont="1" applyBorder="1" applyAlignment="1">
      <alignment vertical="center"/>
    </xf>
    <xf numFmtId="0" fontId="12" fillId="0" borderId="3" xfId="0" applyFont="1" applyBorder="1" applyAlignment="1">
      <alignment vertical="center"/>
    </xf>
    <xf numFmtId="0" fontId="12" fillId="0" borderId="3" xfId="0" applyFont="1" applyBorder="1"/>
    <xf numFmtId="0" fontId="22" fillId="0" borderId="0" xfId="0" applyFont="1" applyAlignment="1">
      <alignment horizontal="right"/>
    </xf>
    <xf numFmtId="0" fontId="21" fillId="0" borderId="0" xfId="0" applyFont="1"/>
    <xf numFmtId="0" fontId="25" fillId="0" borderId="0" xfId="0" applyFont="1"/>
    <xf numFmtId="0" fontId="12" fillId="0" borderId="4" xfId="0" applyFont="1" applyBorder="1"/>
    <xf numFmtId="0" fontId="11" fillId="0" borderId="5" xfId="0" applyFont="1" applyBorder="1" applyAlignment="1">
      <alignment horizontal="left"/>
    </xf>
    <xf numFmtId="44" fontId="11" fillId="0" borderId="6" xfId="2" applyFont="1" applyFill="1" applyBorder="1" applyAlignment="1">
      <alignment horizontal="center"/>
    </xf>
    <xf numFmtId="44" fontId="11" fillId="0" borderId="7" xfId="2" applyFont="1" applyFill="1" applyBorder="1" applyAlignment="1">
      <alignment horizontal="center"/>
    </xf>
    <xf numFmtId="44" fontId="11" fillId="0" borderId="6" xfId="0" applyNumberFormat="1" applyFont="1" applyBorder="1" applyAlignment="1">
      <alignment horizontal="center"/>
    </xf>
    <xf numFmtId="44" fontId="11" fillId="0" borderId="8" xfId="0" applyNumberFormat="1" applyFont="1" applyBorder="1" applyAlignment="1">
      <alignment horizontal="center"/>
    </xf>
    <xf numFmtId="44" fontId="11" fillId="0" borderId="9" xfId="0" applyNumberFormat="1" applyFont="1" applyBorder="1" applyAlignment="1">
      <alignment horizontal="center"/>
    </xf>
    <xf numFmtId="44" fontId="11" fillId="0" borderId="7" xfId="0" applyNumberFormat="1" applyFont="1" applyBorder="1" applyAlignment="1">
      <alignment horizontal="center"/>
    </xf>
    <xf numFmtId="44" fontId="11" fillId="0" borderId="10" xfId="0" applyNumberFormat="1" applyFont="1" applyBorder="1" applyAlignment="1">
      <alignment horizontal="center"/>
    </xf>
    <xf numFmtId="44" fontId="11" fillId="0" borderId="11" xfId="0" applyNumberFormat="1" applyFont="1" applyBorder="1" applyAlignment="1">
      <alignment horizontal="center"/>
    </xf>
    <xf numFmtId="0" fontId="16" fillId="0" borderId="12" xfId="0" applyFont="1" applyBorder="1" applyAlignment="1">
      <alignment horizontal="left"/>
    </xf>
    <xf numFmtId="44" fontId="16" fillId="0" borderId="13" xfId="2" applyFont="1" applyFill="1" applyBorder="1" applyAlignment="1">
      <alignment horizontal="center"/>
    </xf>
    <xf numFmtId="44" fontId="16" fillId="0" borderId="14" xfId="2" applyFont="1" applyFill="1" applyBorder="1" applyAlignment="1">
      <alignment horizontal="center"/>
    </xf>
    <xf numFmtId="44" fontId="16" fillId="0" borderId="15" xfId="2" applyFont="1" applyFill="1" applyBorder="1" applyAlignment="1">
      <alignment horizontal="center"/>
    </xf>
    <xf numFmtId="44" fontId="16" fillId="0" borderId="16" xfId="2" applyFont="1" applyFill="1" applyBorder="1" applyAlignment="1">
      <alignment horizontal="center"/>
    </xf>
    <xf numFmtId="44" fontId="16" fillId="0" borderId="17" xfId="2" applyFont="1" applyFill="1" applyBorder="1" applyAlignment="1">
      <alignment horizontal="center"/>
    </xf>
    <xf numFmtId="44" fontId="16" fillId="0" borderId="18" xfId="2" applyFont="1" applyFill="1" applyBorder="1" applyAlignment="1">
      <alignment horizontal="center"/>
    </xf>
    <xf numFmtId="0" fontId="12" fillId="0" borderId="19" xfId="0" applyFont="1" applyBorder="1"/>
    <xf numFmtId="0" fontId="21" fillId="2" borderId="20" xfId="0" applyFont="1" applyFill="1" applyBorder="1" applyAlignment="1" applyProtection="1">
      <alignment horizontal="center"/>
      <protection locked="0"/>
    </xf>
    <xf numFmtId="0" fontId="21" fillId="2" borderId="21" xfId="0" applyFont="1" applyFill="1" applyBorder="1" applyAlignment="1" applyProtection="1">
      <alignment horizontal="center"/>
      <protection locked="0"/>
    </xf>
    <xf numFmtId="0" fontId="14" fillId="0" borderId="0" xfId="3" applyFont="1" applyBorder="1" applyAlignment="1" applyProtection="1"/>
    <xf numFmtId="0" fontId="12" fillId="0" borderId="22" xfId="0" applyFont="1" applyBorder="1"/>
    <xf numFmtId="0" fontId="5" fillId="0" borderId="23" xfId="0" applyFont="1" applyBorder="1"/>
    <xf numFmtId="0" fontId="5" fillId="0" borderId="15" xfId="0" applyFont="1" applyBorder="1"/>
    <xf numFmtId="0" fontId="16" fillId="0" borderId="25" xfId="0" applyFont="1" applyBorder="1" applyAlignment="1">
      <alignment horizontal="left"/>
    </xf>
    <xf numFmtId="44" fontId="16" fillId="0" borderId="26" xfId="2" applyFont="1" applyFill="1" applyBorder="1" applyAlignment="1">
      <alignment horizontal="center"/>
    </xf>
    <xf numFmtId="44" fontId="11" fillId="0" borderId="26" xfId="2" applyFont="1" applyFill="1" applyBorder="1" applyAlignment="1">
      <alignment horizontal="center"/>
    </xf>
    <xf numFmtId="44" fontId="16" fillId="0" borderId="27" xfId="2" applyFont="1" applyFill="1" applyBorder="1" applyAlignment="1">
      <alignment horizontal="center"/>
    </xf>
    <xf numFmtId="0" fontId="23" fillId="0" borderId="28" xfId="0" quotePrefix="1" applyFont="1" applyBorder="1" applyAlignment="1">
      <alignment horizontal="left"/>
    </xf>
    <xf numFmtId="0" fontId="11" fillId="0" borderId="22" xfId="0" applyFont="1" applyBorder="1" applyAlignment="1">
      <alignment horizontal="left"/>
    </xf>
    <xf numFmtId="0" fontId="23" fillId="0" borderId="29" xfId="0" quotePrefix="1" applyFont="1" applyBorder="1" applyAlignment="1">
      <alignment horizontal="left"/>
    </xf>
    <xf numFmtId="0" fontId="12" fillId="0" borderId="23" xfId="0" applyFont="1" applyBorder="1"/>
    <xf numFmtId="0" fontId="23" fillId="0" borderId="30" xfId="0" quotePrefix="1" applyFont="1" applyBorder="1" applyAlignment="1">
      <alignment horizontal="left"/>
    </xf>
    <xf numFmtId="0" fontId="12" fillId="0" borderId="15" xfId="0" applyFont="1" applyBorder="1"/>
    <xf numFmtId="0" fontId="12" fillId="0" borderId="24" xfId="0" applyFont="1" applyBorder="1"/>
    <xf numFmtId="0" fontId="21" fillId="0" borderId="30" xfId="0" applyFont="1" applyBorder="1" applyAlignment="1">
      <alignment horizontal="right"/>
    </xf>
    <xf numFmtId="0" fontId="21" fillId="0" borderId="1" xfId="0" applyFont="1" applyBorder="1" applyAlignment="1">
      <alignment horizontal="right"/>
    </xf>
    <xf numFmtId="0" fontId="28" fillId="0" borderId="3" xfId="0" applyFont="1" applyBorder="1" applyAlignment="1">
      <alignment horizontal="right"/>
    </xf>
    <xf numFmtId="0" fontId="24" fillId="0" borderId="2" xfId="0" applyFont="1" applyBorder="1"/>
    <xf numFmtId="44" fontId="5" fillId="0" borderId="0" xfId="2" applyFont="1" applyFill="1"/>
    <xf numFmtId="0" fontId="11" fillId="0" borderId="29" xfId="0" applyFont="1" applyBorder="1" applyAlignment="1">
      <alignment horizontal="left"/>
    </xf>
    <xf numFmtId="0" fontId="11" fillId="0" borderId="30" xfId="0" applyFont="1" applyBorder="1" applyAlignment="1">
      <alignment horizontal="left"/>
    </xf>
    <xf numFmtId="0" fontId="16" fillId="0" borderId="28" xfId="0" applyFont="1" applyBorder="1" applyAlignment="1">
      <alignment horizontal="left"/>
    </xf>
    <xf numFmtId="0" fontId="28" fillId="0" borderId="2" xfId="0" applyFont="1" applyBorder="1" applyAlignment="1">
      <alignment horizontal="right"/>
    </xf>
    <xf numFmtId="0" fontId="21" fillId="0" borderId="2" xfId="0" applyFont="1" applyBorder="1" applyAlignment="1" applyProtection="1">
      <alignment horizontal="center"/>
      <protection locked="0"/>
    </xf>
    <xf numFmtId="0" fontId="23" fillId="0" borderId="2" xfId="0" applyFont="1" applyBorder="1" applyAlignment="1">
      <alignment vertical="center"/>
    </xf>
    <xf numFmtId="165" fontId="13" fillId="0" borderId="1" xfId="0" applyNumberFormat="1" applyFont="1" applyBorder="1" applyAlignment="1">
      <alignment horizontal="right"/>
    </xf>
    <xf numFmtId="0" fontId="2" fillId="0" borderId="3" xfId="0" applyFont="1" applyBorder="1"/>
    <xf numFmtId="0" fontId="13" fillId="3" borderId="32" xfId="0" applyFont="1" applyFill="1" applyBorder="1" applyAlignment="1">
      <alignment horizontal="center" vertical="center" wrapText="1"/>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10" xfId="0" applyFont="1" applyFill="1" applyBorder="1" applyAlignment="1">
      <alignment horizontal="center" vertical="center" wrapText="1"/>
    </xf>
    <xf numFmtId="44" fontId="11" fillId="0" borderId="8" xfId="2" applyFont="1" applyFill="1" applyBorder="1" applyAlignment="1">
      <alignment horizontal="center"/>
    </xf>
    <xf numFmtId="44" fontId="11" fillId="0" borderId="9" xfId="2" applyFont="1" applyFill="1" applyBorder="1" applyAlignment="1">
      <alignment horizontal="center"/>
    </xf>
    <xf numFmtId="3" fontId="11" fillId="0" borderId="6" xfId="1" applyNumberFormat="1" applyFont="1" applyFill="1" applyBorder="1" applyAlignment="1">
      <alignment horizontal="right"/>
    </xf>
    <xf numFmtId="3" fontId="11" fillId="0" borderId="6" xfId="2" applyNumberFormat="1" applyFont="1" applyFill="1" applyBorder="1" applyAlignment="1">
      <alignment horizontal="right"/>
    </xf>
    <xf numFmtId="3" fontId="11" fillId="0" borderId="7" xfId="1" applyNumberFormat="1" applyFont="1" applyFill="1" applyBorder="1" applyAlignment="1">
      <alignment horizontal="right"/>
    </xf>
    <xf numFmtId="0" fontId="30" fillId="0" borderId="22" xfId="3" applyFont="1" applyBorder="1" applyAlignment="1" applyProtection="1"/>
    <xf numFmtId="0" fontId="30" fillId="0" borderId="2" xfId="3" applyFont="1" applyBorder="1" applyAlignment="1" applyProtection="1"/>
    <xf numFmtId="0" fontId="6" fillId="0" borderId="22" xfId="3" applyBorder="1" applyAlignment="1" applyProtection="1"/>
    <xf numFmtId="0" fontId="31" fillId="0" borderId="3" xfId="0" applyFont="1" applyBorder="1" applyAlignment="1">
      <alignment horizontal="right" vertical="center"/>
    </xf>
    <xf numFmtId="0" fontId="17" fillId="0" borderId="0" xfId="0" applyFont="1"/>
    <xf numFmtId="44" fontId="11" fillId="0" borderId="6" xfId="2" applyFont="1" applyFill="1" applyBorder="1" applyAlignment="1">
      <alignment horizontal="right"/>
    </xf>
    <xf numFmtId="44" fontId="11" fillId="0" borderId="7" xfId="2" applyFont="1" applyFill="1" applyBorder="1" applyAlignment="1">
      <alignment horizontal="right"/>
    </xf>
    <xf numFmtId="0" fontId="33" fillId="3" borderId="21" xfId="0" applyFont="1" applyFill="1" applyBorder="1" applyAlignment="1">
      <alignment horizontal="center" wrapText="1"/>
    </xf>
    <xf numFmtId="165" fontId="6" fillId="0" borderId="2" xfId="3" applyNumberFormat="1" applyFill="1" applyBorder="1" applyAlignment="1" applyProtection="1">
      <alignment horizontal="left"/>
    </xf>
    <xf numFmtId="0" fontId="30" fillId="0" borderId="3" xfId="3" applyFont="1" applyBorder="1" applyAlignment="1" applyProtection="1">
      <alignment horizontal="right"/>
    </xf>
    <xf numFmtId="0" fontId="6" fillId="0" borderId="31" xfId="3" applyBorder="1" applyAlignment="1" applyProtection="1">
      <alignment horizontal="right"/>
    </xf>
    <xf numFmtId="0" fontId="30" fillId="0" borderId="31" xfId="3" applyFont="1" applyBorder="1" applyAlignment="1" applyProtection="1">
      <alignment horizontal="right"/>
    </xf>
    <xf numFmtId="0" fontId="12" fillId="4" borderId="32" xfId="0" applyFont="1" applyFill="1" applyBorder="1"/>
    <xf numFmtId="0" fontId="26" fillId="4" borderId="6" xfId="0" applyFont="1" applyFill="1" applyBorder="1"/>
    <xf numFmtId="0" fontId="27" fillId="4" borderId="6" xfId="0" applyFont="1" applyFill="1" applyBorder="1"/>
    <xf numFmtId="0" fontId="16" fillId="4" borderId="17" xfId="0" applyFont="1" applyFill="1" applyBorder="1" applyAlignment="1">
      <alignment horizontal="center"/>
    </xf>
    <xf numFmtId="0" fontId="16" fillId="4" borderId="13" xfId="0" applyFont="1" applyFill="1" applyBorder="1" applyAlignment="1">
      <alignment horizontal="center"/>
    </xf>
    <xf numFmtId="0" fontId="12" fillId="4" borderId="10" xfId="0" applyFont="1" applyFill="1" applyBorder="1"/>
    <xf numFmtId="0" fontId="12" fillId="4" borderId="0" xfId="0" applyFont="1" applyFill="1"/>
    <xf numFmtId="0" fontId="16" fillId="4" borderId="26" xfId="0" applyFont="1" applyFill="1" applyBorder="1" applyAlignment="1">
      <alignment horizontal="center"/>
    </xf>
    <xf numFmtId="0" fontId="39" fillId="0" borderId="0" xfId="0" applyFont="1" applyAlignment="1">
      <alignment horizontal="left"/>
    </xf>
    <xf numFmtId="0" fontId="13" fillId="0" borderId="29" xfId="0" applyFont="1" applyBorder="1" applyAlignment="1">
      <alignment horizontal="right"/>
    </xf>
    <xf numFmtId="0" fontId="13" fillId="0" borderId="0" xfId="0" applyFont="1" applyAlignment="1">
      <alignment horizontal="center"/>
    </xf>
    <xf numFmtId="44" fontId="15" fillId="0" borderId="0" xfId="2" applyFont="1" applyFill="1" applyBorder="1" applyAlignment="1">
      <alignment horizontal="center"/>
    </xf>
    <xf numFmtId="0" fontId="12" fillId="0" borderId="29" xfId="0" applyFont="1" applyBorder="1" applyAlignment="1">
      <alignment horizontal="left"/>
    </xf>
    <xf numFmtId="0" fontId="15" fillId="0" borderId="29" xfId="0" applyFont="1" applyBorder="1" applyAlignment="1">
      <alignment horizontal="left" vertical="center"/>
    </xf>
    <xf numFmtId="0" fontId="15" fillId="0" borderId="0" xfId="0" applyFont="1" applyAlignment="1">
      <alignment horizontal="left"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2" fillId="4" borderId="2" xfId="0" applyFont="1" applyFill="1" applyBorder="1"/>
    <xf numFmtId="0" fontId="5" fillId="4" borderId="2" xfId="0" applyFont="1" applyFill="1" applyBorder="1"/>
    <xf numFmtId="0" fontId="13" fillId="4" borderId="2" xfId="0" applyFont="1" applyFill="1" applyBorder="1"/>
    <xf numFmtId="0" fontId="12" fillId="4" borderId="2" xfId="0" applyFont="1" applyFill="1" applyBorder="1" applyAlignment="1">
      <alignment horizontal="right"/>
    </xf>
    <xf numFmtId="164" fontId="12" fillId="0" borderId="21" xfId="2" applyNumberFormat="1" applyFont="1" applyFill="1" applyBorder="1" applyAlignment="1">
      <alignment horizontal="center"/>
    </xf>
    <xf numFmtId="0" fontId="1" fillId="0" borderId="0" xfId="0" applyFont="1" applyAlignment="1">
      <alignment horizontal="right"/>
    </xf>
    <xf numFmtId="0" fontId="2" fillId="0" borderId="0" xfId="0" applyFont="1" applyAlignment="1">
      <alignment horizontal="right"/>
    </xf>
    <xf numFmtId="0" fontId="13" fillId="0" borderId="29" xfId="0" applyFont="1" applyBorder="1"/>
    <xf numFmtId="0" fontId="6" fillId="4" borderId="3" xfId="3" applyFill="1" applyBorder="1" applyAlignment="1" applyProtection="1"/>
    <xf numFmtId="167" fontId="11" fillId="0" borderId="8" xfId="1" applyNumberFormat="1" applyFont="1" applyFill="1" applyBorder="1" applyAlignment="1">
      <alignment horizontal="right"/>
    </xf>
    <xf numFmtId="167" fontId="11" fillId="0" borderId="6" xfId="1" applyNumberFormat="1" applyFont="1" applyFill="1" applyBorder="1" applyAlignment="1">
      <alignment horizontal="right"/>
    </xf>
    <xf numFmtId="0" fontId="32" fillId="0" borderId="0" xfId="0" applyFont="1" applyAlignment="1">
      <alignment horizontal="right"/>
    </xf>
    <xf numFmtId="14" fontId="32" fillId="0" borderId="0" xfId="0" applyNumberFormat="1" applyFont="1" applyAlignment="1">
      <alignment horizontal="left"/>
    </xf>
    <xf numFmtId="0" fontId="18" fillId="4" borderId="30" xfId="0" applyFont="1" applyFill="1" applyBorder="1"/>
    <xf numFmtId="0" fontId="0" fillId="4" borderId="15" xfId="0" applyFill="1" applyBorder="1"/>
    <xf numFmtId="0" fontId="36" fillId="4" borderId="15" xfId="0" applyFont="1" applyFill="1" applyBorder="1" applyAlignment="1">
      <alignment horizontal="right"/>
    </xf>
    <xf numFmtId="14" fontId="36" fillId="4" borderId="24" xfId="0" applyNumberFormat="1" applyFont="1" applyFill="1" applyBorder="1" applyAlignment="1">
      <alignment horizontal="left"/>
    </xf>
    <xf numFmtId="167" fontId="11" fillId="0" borderId="7" xfId="1" applyNumberFormat="1" applyFont="1" applyFill="1" applyBorder="1" applyAlignment="1">
      <alignment horizontal="right"/>
    </xf>
    <xf numFmtId="37" fontId="11" fillId="0" borderId="6" xfId="1" applyNumberFormat="1" applyFont="1" applyFill="1" applyBorder="1" applyAlignment="1">
      <alignment horizontal="right"/>
    </xf>
    <xf numFmtId="37" fontId="11" fillId="0" borderId="7" xfId="1" applyNumberFormat="1" applyFont="1" applyFill="1" applyBorder="1" applyAlignment="1">
      <alignment horizontal="right"/>
    </xf>
    <xf numFmtId="0" fontId="23" fillId="0" borderId="2" xfId="0" applyFont="1" applyBorder="1" applyAlignment="1">
      <alignment horizontal="right"/>
    </xf>
    <xf numFmtId="0" fontId="8" fillId="0" borderId="2" xfId="3" applyFont="1" applyBorder="1" applyAlignment="1" applyProtection="1">
      <alignment horizontal="right"/>
    </xf>
    <xf numFmtId="0" fontId="13" fillId="3" borderId="33" xfId="0" applyFont="1" applyFill="1" applyBorder="1" applyAlignment="1">
      <alignment horizontal="center" vertical="center" wrapText="1"/>
    </xf>
    <xf numFmtId="0" fontId="40" fillId="0" borderId="0" xfId="0" applyFont="1" applyAlignment="1">
      <alignment horizontal="right"/>
    </xf>
    <xf numFmtId="0" fontId="29" fillId="0" borderId="2" xfId="3" applyFont="1" applyBorder="1" applyAlignment="1" applyProtection="1"/>
    <xf numFmtId="0" fontId="29" fillId="0" borderId="3" xfId="3" applyFont="1" applyBorder="1" applyAlignment="1" applyProtection="1"/>
    <xf numFmtId="0" fontId="5" fillId="0" borderId="22" xfId="0" applyFont="1" applyBorder="1"/>
    <xf numFmtId="0" fontId="7" fillId="0" borderId="22" xfId="0" applyFont="1" applyBorder="1" applyAlignment="1">
      <alignment horizontal="left"/>
    </xf>
    <xf numFmtId="0" fontId="9" fillId="0" borderId="22" xfId="0" applyFont="1" applyBorder="1" applyAlignment="1">
      <alignment horizontal="left"/>
    </xf>
    <xf numFmtId="0" fontId="6" fillId="0" borderId="29" xfId="3" applyBorder="1" applyAlignment="1" applyProtection="1"/>
    <xf numFmtId="0" fontId="41" fillId="0" borderId="31" xfId="3" applyFont="1" applyBorder="1" applyAlignment="1" applyProtection="1">
      <alignment horizontal="right"/>
    </xf>
    <xf numFmtId="0" fontId="41" fillId="0" borderId="24" xfId="3" applyFont="1" applyBorder="1" applyAlignment="1" applyProtection="1">
      <alignment horizontal="right"/>
    </xf>
    <xf numFmtId="0" fontId="43" fillId="0" borderId="19" xfId="0" applyFont="1" applyBorder="1" applyAlignment="1">
      <alignment horizontal="left" vertical="center" wrapText="1"/>
    </xf>
    <xf numFmtId="0" fontId="16" fillId="4" borderId="34" xfId="0" applyFont="1" applyFill="1" applyBorder="1" applyAlignment="1">
      <alignment horizontal="center"/>
    </xf>
    <xf numFmtId="165" fontId="44" fillId="0" borderId="34" xfId="0" applyNumberFormat="1" applyFont="1" applyBorder="1" applyAlignment="1">
      <alignment horizontal="right" vertical="center"/>
    </xf>
    <xf numFmtId="0" fontId="12" fillId="0" borderId="35" xfId="0" applyFont="1" applyBorder="1" applyAlignment="1">
      <alignment horizontal="center" vertical="center"/>
    </xf>
    <xf numFmtId="0" fontId="12" fillId="0" borderId="15" xfId="0" applyFont="1" applyBorder="1" applyAlignment="1">
      <alignment vertical="center"/>
    </xf>
    <xf numFmtId="0" fontId="21" fillId="0" borderId="36" xfId="0" applyFont="1" applyBorder="1" applyAlignment="1">
      <alignment horizontal="left"/>
    </xf>
    <xf numFmtId="0" fontId="21" fillId="4" borderId="37" xfId="0" applyFont="1" applyFill="1" applyBorder="1" applyAlignment="1">
      <alignment horizontal="center"/>
    </xf>
    <xf numFmtId="44" fontId="21" fillId="0" borderId="37" xfId="2" applyFont="1" applyFill="1" applyBorder="1" applyAlignment="1">
      <alignment horizontal="center"/>
    </xf>
    <xf numFmtId="44" fontId="21" fillId="0" borderId="38" xfId="2" applyFont="1" applyFill="1" applyBorder="1" applyAlignment="1">
      <alignment horizontal="center"/>
    </xf>
    <xf numFmtId="0" fontId="43" fillId="0" borderId="25" xfId="0" applyFont="1" applyBorder="1" applyAlignment="1">
      <alignment horizontal="left" vertical="center" wrapText="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3" fillId="0" borderId="1" xfId="0" applyFont="1" applyBorder="1"/>
    <xf numFmtId="0" fontId="13" fillId="0" borderId="1" xfId="0" applyFont="1" applyBorder="1" applyAlignment="1">
      <alignment horizontal="left"/>
    </xf>
    <xf numFmtId="0" fontId="1" fillId="0" borderId="2" xfId="0" applyFont="1" applyBorder="1"/>
    <xf numFmtId="0" fontId="45" fillId="0" borderId="28" xfId="0" applyFont="1" applyBorder="1" applyAlignment="1">
      <alignment vertical="center"/>
    </xf>
    <xf numFmtId="0" fontId="45" fillId="0" borderId="22" xfId="0" applyFont="1" applyBorder="1" applyAlignment="1">
      <alignment vertical="center"/>
    </xf>
    <xf numFmtId="0" fontId="45" fillId="0" borderId="31" xfId="0" applyFont="1" applyBorder="1" applyAlignment="1">
      <alignment vertical="center"/>
    </xf>
    <xf numFmtId="0" fontId="46" fillId="0" borderId="29" xfId="0" applyFont="1" applyBorder="1"/>
    <xf numFmtId="0" fontId="1" fillId="0" borderId="0" xfId="0" applyFont="1"/>
    <xf numFmtId="0" fontId="47" fillId="0" borderId="0" xfId="0" applyFont="1"/>
    <xf numFmtId="0" fontId="46" fillId="0" borderId="0" xfId="0" applyFont="1"/>
    <xf numFmtId="0" fontId="1" fillId="0" borderId="23" xfId="0" applyFont="1" applyBorder="1"/>
    <xf numFmtId="0" fontId="47" fillId="6" borderId="29" xfId="0" applyFont="1" applyFill="1" applyBorder="1"/>
    <xf numFmtId="0" fontId="2" fillId="6" borderId="0" xfId="0" applyFont="1" applyFill="1"/>
    <xf numFmtId="0" fontId="47" fillId="6" borderId="0" xfId="0" applyFont="1" applyFill="1"/>
    <xf numFmtId="0" fontId="2" fillId="0" borderId="23" xfId="0" applyFont="1" applyBorder="1"/>
    <xf numFmtId="0" fontId="46" fillId="0" borderId="42" xfId="0" applyFont="1" applyBorder="1"/>
    <xf numFmtId="0" fontId="2" fillId="0" borderId="43" xfId="0" applyFont="1" applyBorder="1"/>
    <xf numFmtId="0" fontId="47" fillId="0" borderId="43" xfId="0" applyFont="1" applyBorder="1"/>
    <xf numFmtId="0" fontId="46" fillId="0" borderId="15" xfId="0" applyFont="1" applyBorder="1"/>
    <xf numFmtId="0" fontId="2" fillId="0" borderId="24" xfId="0" applyFont="1" applyBorder="1"/>
    <xf numFmtId="0" fontId="13" fillId="0" borderId="44" xfId="0" applyFont="1" applyBorder="1"/>
    <xf numFmtId="0" fontId="48" fillId="7" borderId="45" xfId="0" applyFont="1" applyFill="1" applyBorder="1" applyAlignment="1">
      <alignment horizontal="center"/>
    </xf>
    <xf numFmtId="0" fontId="48" fillId="5" borderId="5" xfId="0" applyFont="1" applyFill="1" applyBorder="1" applyAlignment="1">
      <alignment horizontal="center" vertical="center"/>
    </xf>
    <xf numFmtId="0" fontId="48" fillId="5" borderId="6" xfId="0" quotePrefix="1" applyFont="1" applyFill="1" applyBorder="1" applyAlignment="1">
      <alignment horizontal="center" vertical="center"/>
    </xf>
    <xf numFmtId="0" fontId="48" fillId="5" borderId="7" xfId="0" applyFont="1" applyFill="1" applyBorder="1" applyAlignment="1">
      <alignment horizontal="center" vertical="center"/>
    </xf>
    <xf numFmtId="0" fontId="50" fillId="5" borderId="5" xfId="0" applyFont="1" applyFill="1" applyBorder="1" applyAlignment="1">
      <alignment horizontal="center" vertical="center"/>
    </xf>
    <xf numFmtId="0" fontId="50" fillId="5" borderId="6" xfId="0" applyFont="1" applyFill="1" applyBorder="1" applyAlignment="1">
      <alignment horizontal="center" vertical="center"/>
    </xf>
    <xf numFmtId="0" fontId="50" fillId="5" borderId="12" xfId="0" applyFont="1" applyFill="1" applyBorder="1" applyAlignment="1">
      <alignment horizontal="center" vertical="center"/>
    </xf>
    <xf numFmtId="0" fontId="50" fillId="5" borderId="17" xfId="0" applyFont="1" applyFill="1" applyBorder="1" applyAlignment="1">
      <alignment horizontal="center" vertical="center"/>
    </xf>
    <xf numFmtId="0" fontId="48" fillId="5" borderId="18" xfId="0" applyFont="1" applyFill="1" applyBorder="1" applyAlignment="1">
      <alignment horizontal="center" vertical="center"/>
    </xf>
    <xf numFmtId="0" fontId="49" fillId="5" borderId="46" xfId="0" applyFont="1" applyFill="1" applyBorder="1" applyAlignment="1">
      <alignment horizontal="center" vertical="center"/>
    </xf>
    <xf numFmtId="0" fontId="49" fillId="5" borderId="47" xfId="0" applyFont="1" applyFill="1" applyBorder="1" applyAlignment="1">
      <alignment horizontal="center" vertical="center"/>
    </xf>
    <xf numFmtId="0" fontId="49" fillId="5" borderId="48" xfId="0" applyFont="1" applyFill="1" applyBorder="1" applyAlignment="1">
      <alignment horizontal="center" vertical="center"/>
    </xf>
    <xf numFmtId="0" fontId="13" fillId="4" borderId="1" xfId="0" applyFont="1" applyFill="1" applyBorder="1" applyAlignment="1">
      <alignment horizontal="center"/>
    </xf>
    <xf numFmtId="0" fontId="13" fillId="4" borderId="2" xfId="0" applyFont="1" applyFill="1" applyBorder="1" applyAlignment="1">
      <alignment horizontal="center"/>
    </xf>
    <xf numFmtId="0" fontId="13" fillId="4" borderId="3" xfId="0" applyFont="1" applyFill="1" applyBorder="1" applyAlignment="1">
      <alignment horizontal="center"/>
    </xf>
    <xf numFmtId="0" fontId="18" fillId="4" borderId="28" xfId="0" applyFont="1" applyFill="1" applyBorder="1" applyAlignment="1">
      <alignment horizontal="center"/>
    </xf>
    <xf numFmtId="0" fontId="18" fillId="4" borderId="22" xfId="0" applyFont="1" applyFill="1" applyBorder="1" applyAlignment="1">
      <alignment horizontal="center"/>
    </xf>
    <xf numFmtId="0" fontId="18" fillId="4" borderId="31" xfId="0" applyFont="1" applyFill="1" applyBorder="1" applyAlignment="1">
      <alignment horizontal="center"/>
    </xf>
    <xf numFmtId="44" fontId="18" fillId="4" borderId="29" xfId="0" applyNumberFormat="1" applyFont="1" applyFill="1" applyBorder="1" applyAlignment="1">
      <alignment horizontal="center"/>
    </xf>
    <xf numFmtId="44" fontId="18" fillId="4" borderId="0" xfId="0" applyNumberFormat="1" applyFont="1" applyFill="1" applyAlignment="1">
      <alignment horizontal="center"/>
    </xf>
    <xf numFmtId="44" fontId="18" fillId="4" borderId="23" xfId="0" applyNumberFormat="1" applyFont="1" applyFill="1" applyBorder="1" applyAlignment="1">
      <alignment horizont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20" fillId="2" borderId="3" xfId="0" applyFont="1" applyFill="1" applyBorder="1" applyAlignment="1">
      <alignment horizontal="center"/>
    </xf>
    <xf numFmtId="0" fontId="18" fillId="4" borderId="15" xfId="0" applyFont="1" applyFill="1" applyBorder="1" applyAlignment="1">
      <alignment horizontal="center"/>
    </xf>
    <xf numFmtId="0" fontId="15" fillId="4" borderId="1" xfId="0" applyFont="1" applyFill="1" applyBorder="1" applyAlignment="1">
      <alignment horizontal="center"/>
    </xf>
    <xf numFmtId="0" fontId="15" fillId="4" borderId="2" xfId="0" applyFont="1" applyFill="1" applyBorder="1" applyAlignment="1">
      <alignment horizontal="center"/>
    </xf>
    <xf numFmtId="0" fontId="15" fillId="4" borderId="3" xfId="0" applyFont="1" applyFill="1" applyBorder="1" applyAlignment="1">
      <alignment horizontal="center"/>
    </xf>
    <xf numFmtId="0" fontId="42" fillId="5" borderId="1" xfId="0" applyFont="1" applyFill="1" applyBorder="1" applyAlignment="1">
      <alignment horizontal="center"/>
    </xf>
    <xf numFmtId="0" fontId="42" fillId="5" borderId="2" xfId="0" applyFont="1" applyFill="1" applyBorder="1" applyAlignment="1">
      <alignment horizontal="center"/>
    </xf>
    <xf numFmtId="0" fontId="42" fillId="5" borderId="3" xfId="0" applyFont="1" applyFill="1" applyBorder="1" applyAlignment="1">
      <alignment horizontal="center"/>
    </xf>
    <xf numFmtId="0" fontId="6" fillId="0" borderId="15" xfId="3" applyBorder="1" applyAlignment="1" applyProtection="1">
      <alignment horizontal="right" vertical="center"/>
    </xf>
    <xf numFmtId="0" fontId="6" fillId="0" borderId="24" xfId="3" applyBorder="1" applyAlignment="1" applyProtection="1">
      <alignment horizontal="right" vertical="center"/>
    </xf>
    <xf numFmtId="0" fontId="6" fillId="0" borderId="40" xfId="3" applyBorder="1" applyAlignment="1" applyProtection="1">
      <alignment horizontal="center" vertical="center"/>
    </xf>
    <xf numFmtId="0" fontId="6" fillId="0" borderId="41" xfId="3" applyBorder="1" applyAlignment="1" applyProtection="1">
      <alignment horizontal="center" vertical="center"/>
    </xf>
    <xf numFmtId="0" fontId="17" fillId="0" borderId="28" xfId="0" applyFont="1" applyBorder="1" applyAlignment="1">
      <alignment horizontal="left" vertical="center" wrapText="1"/>
    </xf>
    <xf numFmtId="0" fontId="17" fillId="0" borderId="22" xfId="0" applyFont="1" applyBorder="1" applyAlignment="1">
      <alignment horizontal="left" vertical="center" wrapText="1"/>
    </xf>
    <xf numFmtId="0" fontId="17" fillId="0" borderId="31" xfId="0" applyFont="1" applyBorder="1" applyAlignment="1">
      <alignment horizontal="left" vertical="center" wrapText="1"/>
    </xf>
    <xf numFmtId="0" fontId="17" fillId="0" borderId="29" xfId="0" applyFont="1" applyBorder="1" applyAlignment="1">
      <alignment horizontal="left" vertical="center" wrapText="1"/>
    </xf>
    <xf numFmtId="0" fontId="17" fillId="0" borderId="0" xfId="0" applyFont="1" applyAlignment="1">
      <alignment horizontal="left" vertical="center" wrapText="1"/>
    </xf>
    <xf numFmtId="0" fontId="17" fillId="0" borderId="23" xfId="0" applyFont="1" applyBorder="1" applyAlignment="1">
      <alignment horizontal="left" vertical="center" wrapText="1"/>
    </xf>
    <xf numFmtId="0" fontId="17" fillId="0" borderId="30" xfId="0" applyFont="1" applyBorder="1" applyAlignment="1">
      <alignment horizontal="left" vertical="center" wrapText="1"/>
    </xf>
    <xf numFmtId="0" fontId="17" fillId="0" borderId="15" xfId="0" applyFont="1" applyBorder="1" applyAlignment="1">
      <alignment horizontal="left" vertical="center" wrapText="1"/>
    </xf>
    <xf numFmtId="0" fontId="17" fillId="0" borderId="24" xfId="0" applyFont="1" applyBorder="1" applyAlignment="1">
      <alignment horizontal="left" vertical="center" wrapText="1"/>
    </xf>
  </cellXfs>
  <cellStyles count="4">
    <cellStyle name="Comma" xfId="1" builtinId="3"/>
    <cellStyle name="Currency" xfId="2" builtinId="4"/>
    <cellStyle name="Hyperlink" xfId="3" builtinId="8"/>
    <cellStyle name="Normal" xfId="0" builtinId="0"/>
  </cellStyles>
  <dxfs count="2">
    <dxf>
      <font>
        <b/>
        <i val="0"/>
      </font>
      <fill>
        <patternFill patternType="solid">
          <bgColor rgb="FF92D05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nterprise.com/car_rental/deeplinkmap.do?bid=028&amp;refId=STATEOR" TargetMode="External"/><Relationship Id="rId3" Type="http://schemas.openxmlformats.org/officeDocument/2006/relationships/hyperlink" Target="http://www.zipcar.com/oregon" TargetMode="External"/><Relationship Id="rId7" Type="http://schemas.openxmlformats.org/officeDocument/2006/relationships/hyperlink" Target="https://www.gsa.gov/travel/plan-book/transportation-airfare-pov-etc/privately-owned-vehicle-pov-mileage-reimbursement-rates" TargetMode="External"/><Relationship Id="rId2" Type="http://schemas.openxmlformats.org/officeDocument/2006/relationships/hyperlink" Target="http://www.wecar.com/" TargetMode="External"/><Relationship Id="rId1" Type="http://schemas.openxmlformats.org/officeDocument/2006/relationships/hyperlink" Target="http://www.hertz.com/" TargetMode="External"/><Relationship Id="rId6" Type="http://schemas.openxmlformats.org/officeDocument/2006/relationships/hyperlink" Target="https://www.oregon.gov/das/Financial/Acctng/Documents/40.10.00.pdf" TargetMode="External"/><Relationship Id="rId11" Type="http://schemas.openxmlformats.org/officeDocument/2006/relationships/comments" Target="../comments1.xml"/><Relationship Id="rId5" Type="http://schemas.openxmlformats.org/officeDocument/2006/relationships/hyperlink" Target="https://secure.sos.state.or.us/oard/displayDivisionRules.action?selectedDivision=258" TargetMode="External"/><Relationship Id="rId10" Type="http://schemas.openxmlformats.org/officeDocument/2006/relationships/vmlDrawing" Target="../drawings/vmlDrawing1.vml"/><Relationship Id="rId4" Type="http://schemas.openxmlformats.org/officeDocument/2006/relationships/hyperlink" Target="https://www.oregon.gov/das/fleetpark/Pages/tools.asp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14"/>
  <sheetViews>
    <sheetView tabSelected="1" zoomScale="80" zoomScaleNormal="80" workbookViewId="0">
      <pane ySplit="9" topLeftCell="A44" activePane="bottomLeft" state="frozen"/>
      <selection pane="bottomLeft" activeCell="F29" sqref="F29"/>
    </sheetView>
  </sheetViews>
  <sheetFormatPr defaultColWidth="9.28515625" defaultRowHeight="12.75" x14ac:dyDescent="0.2"/>
  <cols>
    <col min="1" max="1" width="1.7109375" style="4" customWidth="1"/>
    <col min="2" max="2" width="26.28515625" style="4" customWidth="1"/>
    <col min="3" max="3" width="1.7109375" style="4" customWidth="1"/>
    <col min="4" max="11" width="13" style="4" customWidth="1"/>
    <col min="12" max="16384" width="9.28515625" style="4"/>
  </cols>
  <sheetData>
    <row r="1" spans="2:23" s="1" customFormat="1" ht="18.75" x14ac:dyDescent="0.3">
      <c r="B1" s="189" t="s">
        <v>106</v>
      </c>
      <c r="C1" s="190"/>
      <c r="D1" s="190"/>
      <c r="E1" s="190"/>
      <c r="F1" s="190"/>
      <c r="G1" s="190"/>
      <c r="H1" s="190"/>
      <c r="I1" s="190"/>
      <c r="J1" s="190"/>
      <c r="K1" s="191"/>
    </row>
    <row r="2" spans="2:23" s="1" customFormat="1" ht="18.75" x14ac:dyDescent="0.3">
      <c r="B2" s="192" t="s">
        <v>8</v>
      </c>
      <c r="C2" s="193"/>
      <c r="D2" s="193"/>
      <c r="E2" s="193"/>
      <c r="F2" s="193"/>
      <c r="G2" s="193"/>
      <c r="H2" s="193"/>
      <c r="I2" s="193"/>
      <c r="J2" s="193"/>
      <c r="K2" s="194"/>
    </row>
    <row r="3" spans="2:23" s="1" customFormat="1" ht="19.5" thickBot="1" x14ac:dyDescent="0.35">
      <c r="B3" s="122"/>
      <c r="C3" s="123"/>
      <c r="D3" s="123"/>
      <c r="E3" s="198" t="s">
        <v>15</v>
      </c>
      <c r="F3" s="198"/>
      <c r="G3" s="198"/>
      <c r="H3" s="198"/>
      <c r="I3" s="123"/>
      <c r="J3" s="124" t="s">
        <v>73</v>
      </c>
      <c r="K3" s="125">
        <v>45874</v>
      </c>
      <c r="S3" s="10" t="s">
        <v>28</v>
      </c>
    </row>
    <row r="4" spans="2:23" ht="13.5" thickBot="1" x14ac:dyDescent="0.25">
      <c r="B4" s="11"/>
      <c r="C4" s="11"/>
      <c r="D4" s="11"/>
      <c r="E4" s="11"/>
      <c r="F4" s="11"/>
      <c r="G4" s="11"/>
      <c r="H4" s="11"/>
      <c r="I4" s="11"/>
      <c r="J4" s="120"/>
      <c r="K4" s="121"/>
      <c r="S4" s="5" t="s">
        <v>26</v>
      </c>
      <c r="U4" s="8">
        <f>FLOOR(($D$9+17)/24,1)</f>
        <v>0</v>
      </c>
      <c r="V4" s="9">
        <f>U4+D6</f>
        <v>1</v>
      </c>
    </row>
    <row r="5" spans="2:23" s="5" customFormat="1" ht="21.75" customHeight="1" thickBot="1" x14ac:dyDescent="0.25">
      <c r="B5" s="195" t="s">
        <v>35</v>
      </c>
      <c r="C5" s="196"/>
      <c r="D5" s="197"/>
      <c r="E5" s="14"/>
      <c r="F5" s="14"/>
      <c r="G5" s="14"/>
      <c r="H5" s="14"/>
      <c r="I5" s="14"/>
      <c r="J5" s="14"/>
      <c r="K5" s="14"/>
      <c r="S5" s="4" t="s">
        <v>27</v>
      </c>
      <c r="T5" s="4"/>
      <c r="U5" s="4">
        <f>IF((D9-(U4*24))&gt;0,D9-(U4*24),0)</f>
        <v>0</v>
      </c>
      <c r="V5" s="4"/>
      <c r="W5" s="4"/>
    </row>
    <row r="6" spans="2:23" ht="15.75" thickBot="1" x14ac:dyDescent="0.3">
      <c r="B6" s="59"/>
      <c r="C6" s="60" t="s">
        <v>33</v>
      </c>
      <c r="D6" s="41">
        <v>1</v>
      </c>
      <c r="E6" s="15" t="s">
        <v>74</v>
      </c>
      <c r="F6" s="16"/>
      <c r="G6" s="17"/>
      <c r="H6" s="17"/>
      <c r="I6" s="17"/>
      <c r="J6" s="17"/>
      <c r="K6" s="19"/>
      <c r="S6" s="5"/>
      <c r="T6" s="5"/>
      <c r="U6" s="5"/>
      <c r="V6" s="5"/>
      <c r="W6" s="5"/>
    </row>
    <row r="7" spans="2:23" ht="15.75" thickBot="1" x14ac:dyDescent="0.3">
      <c r="B7" s="58"/>
      <c r="C7" s="60" t="s">
        <v>34</v>
      </c>
      <c r="D7" s="42">
        <v>250</v>
      </c>
      <c r="E7" s="15" t="s">
        <v>75</v>
      </c>
      <c r="F7" s="16"/>
      <c r="G7" s="129"/>
      <c r="H7" s="130"/>
      <c r="I7" s="133"/>
      <c r="J7" s="133"/>
      <c r="K7" s="134" t="s">
        <v>81</v>
      </c>
      <c r="S7" s="4" t="s">
        <v>24</v>
      </c>
      <c r="U7" s="7">
        <v>180</v>
      </c>
      <c r="V7" s="9">
        <f>IF(V4*U7&gt;0,V4*U7,180)</f>
        <v>180</v>
      </c>
      <c r="W7" s="9">
        <f>IF((D7-V7)&gt;0,(D7-V7),0)</f>
        <v>70</v>
      </c>
    </row>
    <row r="8" spans="2:23" ht="6.75" hidden="1" customHeight="1" thickBot="1" x14ac:dyDescent="0.3">
      <c r="B8" s="59"/>
      <c r="C8" s="66"/>
      <c r="D8" s="67"/>
      <c r="E8" s="68"/>
      <c r="F8" s="16"/>
      <c r="G8" s="16"/>
      <c r="H8" s="61"/>
      <c r="I8" s="16"/>
      <c r="J8" s="11"/>
      <c r="K8" s="19"/>
      <c r="U8" s="6"/>
    </row>
    <row r="9" spans="2:23" s="5" customFormat="1" ht="17.25" hidden="1" customHeight="1" thickBot="1" x14ac:dyDescent="0.3">
      <c r="B9" s="59"/>
      <c r="C9" s="83" t="s">
        <v>63</v>
      </c>
      <c r="D9" s="41"/>
      <c r="E9" s="15" t="s">
        <v>72</v>
      </c>
      <c r="F9" s="17"/>
      <c r="G9" s="17"/>
      <c r="H9" s="17"/>
      <c r="I9" s="17"/>
      <c r="J9" s="17"/>
      <c r="K9" s="18"/>
      <c r="S9" s="4"/>
      <c r="T9" s="4"/>
      <c r="U9" s="62"/>
      <c r="V9" s="4"/>
      <c r="W9" s="4"/>
    </row>
    <row r="10" spans="2:23" ht="15.75" thickBot="1" x14ac:dyDescent="0.3">
      <c r="B10" s="20"/>
      <c r="C10" s="20"/>
      <c r="D10" s="21"/>
      <c r="E10" s="22"/>
      <c r="F10" s="11"/>
      <c r="G10" s="11"/>
      <c r="H10" s="11"/>
      <c r="I10" s="11"/>
      <c r="J10" s="11"/>
      <c r="K10" s="11"/>
      <c r="S10" s="4" t="s">
        <v>25</v>
      </c>
      <c r="T10" s="5"/>
      <c r="U10" s="6">
        <v>0.45</v>
      </c>
      <c r="V10" s="5"/>
      <c r="W10" s="5">
        <f>W7*U10</f>
        <v>31.5</v>
      </c>
    </row>
    <row r="11" spans="2:23" ht="16.5" thickBot="1" x14ac:dyDescent="0.3">
      <c r="B11" s="202" t="s">
        <v>91</v>
      </c>
      <c r="C11" s="203"/>
      <c r="D11" s="203"/>
      <c r="E11" s="203"/>
      <c r="F11" s="203"/>
      <c r="G11" s="203"/>
      <c r="H11" s="203"/>
      <c r="I11" s="203"/>
      <c r="J11" s="203"/>
      <c r="K11" s="204"/>
    </row>
    <row r="12" spans="2:23" ht="27" hidden="1" customHeight="1" x14ac:dyDescent="0.2">
      <c r="B12" s="23"/>
      <c r="C12" s="92"/>
      <c r="D12" s="71" t="s">
        <v>86</v>
      </c>
      <c r="E12" s="71" t="s">
        <v>85</v>
      </c>
      <c r="F12" s="71" t="s">
        <v>87</v>
      </c>
      <c r="G12" s="71" t="s">
        <v>88</v>
      </c>
      <c r="H12" s="71" t="s">
        <v>89</v>
      </c>
      <c r="I12" s="71" t="s">
        <v>90</v>
      </c>
      <c r="J12" s="72" t="s">
        <v>6</v>
      </c>
      <c r="K12" s="73" t="s">
        <v>7</v>
      </c>
    </row>
    <row r="13" spans="2:23" s="3" customFormat="1" ht="12.75" hidden="1" customHeight="1" x14ac:dyDescent="0.2">
      <c r="B13" s="24" t="s">
        <v>44</v>
      </c>
      <c r="C13" s="93"/>
      <c r="D13" s="25">
        <v>50</v>
      </c>
      <c r="E13" s="75">
        <v>50</v>
      </c>
      <c r="F13" s="25">
        <v>70</v>
      </c>
      <c r="G13" s="25">
        <v>70</v>
      </c>
      <c r="H13" s="25">
        <v>70</v>
      </c>
      <c r="I13" s="25">
        <v>95</v>
      </c>
      <c r="J13" s="25">
        <v>50</v>
      </c>
      <c r="K13" s="26">
        <v>70</v>
      </c>
      <c r="S13" s="4"/>
      <c r="T13" s="4"/>
      <c r="U13" s="4"/>
      <c r="V13" s="4"/>
      <c r="W13" s="4"/>
    </row>
    <row r="14" spans="2:23" ht="12.75" hidden="1" customHeight="1" x14ac:dyDescent="0.2">
      <c r="B14" s="24" t="s">
        <v>1</v>
      </c>
      <c r="C14" s="94"/>
      <c r="D14" s="25">
        <f>D13*IF($D$6&gt;1,$D$6,1)</f>
        <v>50</v>
      </c>
      <c r="E14" s="25">
        <f t="shared" ref="E14:K14" si="0">E13*IF($D$6&gt;1,$D$6,1)</f>
        <v>50</v>
      </c>
      <c r="F14" s="25">
        <f t="shared" si="0"/>
        <v>70</v>
      </c>
      <c r="G14" s="25">
        <f t="shared" si="0"/>
        <v>70</v>
      </c>
      <c r="H14" s="25">
        <f t="shared" si="0"/>
        <v>70</v>
      </c>
      <c r="I14" s="25">
        <f t="shared" si="0"/>
        <v>95</v>
      </c>
      <c r="J14" s="25">
        <f t="shared" si="0"/>
        <v>50</v>
      </c>
      <c r="K14" s="26">
        <f t="shared" si="0"/>
        <v>70</v>
      </c>
      <c r="S14" s="3"/>
      <c r="T14" s="3"/>
      <c r="U14" s="3"/>
      <c r="V14" s="3"/>
      <c r="W14" s="3"/>
    </row>
    <row r="15" spans="2:23" ht="12.75" hidden="1" customHeight="1" x14ac:dyDescent="0.2">
      <c r="B15" s="24" t="s">
        <v>45</v>
      </c>
      <c r="C15" s="94"/>
      <c r="D15" s="75">
        <f>J90</f>
        <v>3.07</v>
      </c>
      <c r="E15" s="75">
        <f>J90</f>
        <v>3.07</v>
      </c>
      <c r="F15" s="25">
        <f>J90</f>
        <v>3.07</v>
      </c>
      <c r="G15" s="76">
        <f>J90</f>
        <v>3.07</v>
      </c>
      <c r="H15" s="25">
        <f>J90</f>
        <v>3.07</v>
      </c>
      <c r="I15" s="25">
        <f>J90</f>
        <v>3.07</v>
      </c>
      <c r="J15" s="25">
        <f>J90</f>
        <v>3.07</v>
      </c>
      <c r="K15" s="26">
        <f>J90</f>
        <v>3.07</v>
      </c>
    </row>
    <row r="16" spans="2:23" s="3" customFormat="1" ht="12.75" hidden="1" customHeight="1" x14ac:dyDescent="0.2">
      <c r="B16" s="24" t="s">
        <v>9</v>
      </c>
      <c r="C16" s="93"/>
      <c r="D16" s="119">
        <v>57</v>
      </c>
      <c r="E16" s="118">
        <v>35</v>
      </c>
      <c r="F16" s="119">
        <v>33</v>
      </c>
      <c r="G16" s="119">
        <v>26</v>
      </c>
      <c r="H16" s="119">
        <v>28</v>
      </c>
      <c r="I16" s="119">
        <v>16</v>
      </c>
      <c r="J16" s="119">
        <v>17</v>
      </c>
      <c r="K16" s="126">
        <v>20</v>
      </c>
      <c r="S16" s="4"/>
      <c r="T16" s="4"/>
      <c r="U16" s="4"/>
      <c r="V16" s="4"/>
      <c r="W16" s="4"/>
    </row>
    <row r="17" spans="2:23" s="3" customFormat="1" ht="12.75" hidden="1" customHeight="1" x14ac:dyDescent="0.2">
      <c r="B17" s="24" t="s">
        <v>46</v>
      </c>
      <c r="C17" s="93"/>
      <c r="D17" s="25">
        <f t="shared" ref="D17:K17" si="1">SUM(D15/D16)</f>
        <v>5.3859649122807017E-2</v>
      </c>
      <c r="E17" s="25">
        <f t="shared" si="1"/>
        <v>8.7714285714285703E-2</v>
      </c>
      <c r="F17" s="25">
        <f t="shared" si="1"/>
        <v>9.3030303030303019E-2</v>
      </c>
      <c r="G17" s="25">
        <f t="shared" si="1"/>
        <v>0.11807692307692307</v>
      </c>
      <c r="H17" s="25">
        <f t="shared" si="1"/>
        <v>0.10964285714285714</v>
      </c>
      <c r="I17" s="25">
        <f t="shared" si="1"/>
        <v>0.19187499999999999</v>
      </c>
      <c r="J17" s="25">
        <f t="shared" si="1"/>
        <v>0.18058823529411763</v>
      </c>
      <c r="K17" s="26">
        <f t="shared" si="1"/>
        <v>0.1535</v>
      </c>
    </row>
    <row r="18" spans="2:23" ht="12.75" hidden="1" customHeight="1" x14ac:dyDescent="0.2">
      <c r="B18" s="24" t="s">
        <v>2</v>
      </c>
      <c r="C18" s="94"/>
      <c r="D18" s="27">
        <f t="shared" ref="D18:K18" si="2">+D17*$D$7</f>
        <v>13.464912280701753</v>
      </c>
      <c r="E18" s="28">
        <f t="shared" si="2"/>
        <v>21.928571428571427</v>
      </c>
      <c r="F18" s="27">
        <f t="shared" si="2"/>
        <v>23.257575757575754</v>
      </c>
      <c r="G18" s="29">
        <f t="shared" si="2"/>
        <v>29.519230769230766</v>
      </c>
      <c r="H18" s="27">
        <f t="shared" si="2"/>
        <v>27.410714285714285</v>
      </c>
      <c r="I18" s="27">
        <f>+I17*$D$7</f>
        <v>47.96875</v>
      </c>
      <c r="J18" s="27">
        <f t="shared" si="2"/>
        <v>45.147058823529406</v>
      </c>
      <c r="K18" s="30">
        <f t="shared" si="2"/>
        <v>38.375</v>
      </c>
      <c r="S18" s="3"/>
      <c r="T18" s="3"/>
      <c r="U18" s="3"/>
      <c r="V18" s="3"/>
      <c r="W18" s="3"/>
    </row>
    <row r="19" spans="2:23" ht="12.75" hidden="1" customHeight="1" x14ac:dyDescent="0.2">
      <c r="B19" s="24" t="s">
        <v>47</v>
      </c>
      <c r="C19" s="94"/>
      <c r="D19" s="31">
        <f>IF($D$7&gt;0,D20/$D$7,0)</f>
        <v>0.25385964912280701</v>
      </c>
      <c r="E19" s="31">
        <f t="shared" ref="E19:K19" si="3">IF($D$7&gt;0,E20/$D$7,0)</f>
        <v>0.2877142857142857</v>
      </c>
      <c r="F19" s="31">
        <f t="shared" si="3"/>
        <v>0.37303030303030299</v>
      </c>
      <c r="G19" s="31">
        <f t="shared" si="3"/>
        <v>0.39807692307692311</v>
      </c>
      <c r="H19" s="31">
        <f t="shared" si="3"/>
        <v>0.38964285714285712</v>
      </c>
      <c r="I19" s="31">
        <f t="shared" si="3"/>
        <v>0.57187500000000002</v>
      </c>
      <c r="J19" s="31">
        <f t="shared" si="3"/>
        <v>0.38058823529411762</v>
      </c>
      <c r="K19" s="32">
        <f t="shared" si="3"/>
        <v>0.4335</v>
      </c>
    </row>
    <row r="20" spans="2:23" s="2" customFormat="1" ht="16.5" hidden="1" customHeight="1" thickBot="1" x14ac:dyDescent="0.25">
      <c r="B20" s="33" t="s">
        <v>17</v>
      </c>
      <c r="C20" s="95"/>
      <c r="D20" s="34">
        <f t="shared" ref="D20:K20" si="4">+D14+D18</f>
        <v>63.464912280701753</v>
      </c>
      <c r="E20" s="35">
        <f t="shared" si="4"/>
        <v>71.928571428571431</v>
      </c>
      <c r="F20" s="34">
        <f t="shared" si="4"/>
        <v>93.257575757575751</v>
      </c>
      <c r="G20" s="36">
        <f t="shared" si="4"/>
        <v>99.519230769230774</v>
      </c>
      <c r="H20" s="34">
        <f t="shared" si="4"/>
        <v>97.410714285714278</v>
      </c>
      <c r="I20" s="34">
        <f t="shared" si="4"/>
        <v>142.96875</v>
      </c>
      <c r="J20" s="34">
        <f t="shared" si="4"/>
        <v>95.147058823529406</v>
      </c>
      <c r="K20" s="37">
        <f t="shared" si="4"/>
        <v>108.375</v>
      </c>
      <c r="S20" s="4"/>
      <c r="T20" s="4"/>
      <c r="U20" s="4"/>
      <c r="V20" s="4"/>
      <c r="W20" s="4"/>
    </row>
    <row r="21" spans="2:23" ht="15.75" thickBot="1" x14ac:dyDescent="0.25">
      <c r="B21" s="11"/>
      <c r="C21" s="11"/>
      <c r="D21" s="11"/>
      <c r="E21" s="11"/>
      <c r="F21" s="11"/>
      <c r="G21" s="11"/>
      <c r="H21" s="11"/>
      <c r="I21" s="11"/>
      <c r="J21" s="11"/>
      <c r="K21" s="11"/>
      <c r="S21" s="2"/>
      <c r="T21" s="2"/>
      <c r="U21" s="2"/>
      <c r="V21" s="2"/>
      <c r="W21" s="2"/>
    </row>
    <row r="22" spans="2:23" ht="16.5" thickBot="1" x14ac:dyDescent="0.3">
      <c r="B22" s="199" t="s">
        <v>76</v>
      </c>
      <c r="C22" s="200"/>
      <c r="D22" s="200"/>
      <c r="E22" s="200"/>
      <c r="F22" s="200"/>
      <c r="G22" s="200"/>
      <c r="H22" s="200"/>
      <c r="I22" s="200"/>
      <c r="J22" s="200"/>
      <c r="K22" s="201"/>
    </row>
    <row r="23" spans="2:23" ht="25.5" x14ac:dyDescent="0.2">
      <c r="B23" s="23"/>
      <c r="C23" s="92"/>
      <c r="D23" s="71" t="s">
        <v>77</v>
      </c>
      <c r="E23" s="71" t="s">
        <v>12</v>
      </c>
      <c r="F23" s="71" t="s">
        <v>79</v>
      </c>
      <c r="G23" s="71" t="s">
        <v>80</v>
      </c>
      <c r="H23" s="72" t="s">
        <v>4</v>
      </c>
      <c r="I23" s="72" t="s">
        <v>5</v>
      </c>
      <c r="J23" s="72" t="s">
        <v>6</v>
      </c>
      <c r="K23" s="73" t="s">
        <v>7</v>
      </c>
      <c r="L23" s="156" t="s">
        <v>94</v>
      </c>
      <c r="M23" s="157"/>
      <c r="N23" s="157"/>
      <c r="O23" s="157"/>
      <c r="P23" s="158"/>
    </row>
    <row r="24" spans="2:23" x14ac:dyDescent="0.2">
      <c r="B24" s="24" t="s">
        <v>31</v>
      </c>
      <c r="C24" s="93"/>
      <c r="D24" s="25">
        <v>55.1</v>
      </c>
      <c r="E24" s="25">
        <v>39.06</v>
      </c>
      <c r="F24" s="25">
        <v>69.72</v>
      </c>
      <c r="G24" s="25">
        <v>96.71</v>
      </c>
      <c r="H24" s="25">
        <v>73.09</v>
      </c>
      <c r="I24" s="25">
        <v>137.19999999999999</v>
      </c>
      <c r="J24" s="25">
        <v>104.42</v>
      </c>
      <c r="K24" s="26">
        <v>84.34</v>
      </c>
      <c r="L24" s="159" t="s">
        <v>95</v>
      </c>
      <c r="M24" s="160"/>
      <c r="N24" s="161">
        <v>36</v>
      </c>
      <c r="O24" s="162"/>
      <c r="P24" s="163"/>
    </row>
    <row r="25" spans="2:23" x14ac:dyDescent="0.2">
      <c r="B25" s="24" t="s">
        <v>1</v>
      </c>
      <c r="C25" s="94"/>
      <c r="D25" s="25">
        <f>D$24*IF($D$6&gt;1,$D$6,1)</f>
        <v>55.1</v>
      </c>
      <c r="E25" s="25">
        <f t="shared" ref="E25:K25" si="5">E24*IF($D$6&gt;1,$D$6,1)</f>
        <v>39.06</v>
      </c>
      <c r="F25" s="25">
        <f t="shared" si="5"/>
        <v>69.72</v>
      </c>
      <c r="G25" s="25">
        <f t="shared" si="5"/>
        <v>96.71</v>
      </c>
      <c r="H25" s="25">
        <f t="shared" si="5"/>
        <v>73.09</v>
      </c>
      <c r="I25" s="25">
        <f t="shared" si="5"/>
        <v>137.19999999999999</v>
      </c>
      <c r="J25" s="25">
        <f t="shared" si="5"/>
        <v>104.42</v>
      </c>
      <c r="K25" s="26">
        <f t="shared" si="5"/>
        <v>84.34</v>
      </c>
      <c r="L25" s="164" t="s">
        <v>96</v>
      </c>
      <c r="M25" s="165"/>
      <c r="N25" s="166">
        <v>0.72499999999999998</v>
      </c>
      <c r="O25" s="162"/>
      <c r="P25" s="167"/>
    </row>
    <row r="26" spans="2:23" ht="13.5" thickBot="1" x14ac:dyDescent="0.25">
      <c r="B26" s="24" t="s">
        <v>62</v>
      </c>
      <c r="C26" s="94"/>
      <c r="D26" s="85">
        <v>3.98</v>
      </c>
      <c r="E26" s="85">
        <v>3.98</v>
      </c>
      <c r="F26" s="85">
        <v>3.98</v>
      </c>
      <c r="G26" s="85">
        <v>3.98</v>
      </c>
      <c r="H26" s="85">
        <v>3.98</v>
      </c>
      <c r="I26" s="85">
        <v>3.98</v>
      </c>
      <c r="J26" s="85">
        <v>3.98</v>
      </c>
      <c r="K26" s="86">
        <v>3.98</v>
      </c>
      <c r="L26" s="168" t="s">
        <v>97</v>
      </c>
      <c r="M26" s="169"/>
      <c r="N26" s="170">
        <f>SUM(N24*N25)</f>
        <v>26.099999999999998</v>
      </c>
      <c r="O26" s="171"/>
      <c r="P26" s="172"/>
    </row>
    <row r="27" spans="2:23" x14ac:dyDescent="0.2">
      <c r="B27" s="24" t="s">
        <v>9</v>
      </c>
      <c r="C27" s="93"/>
      <c r="D27" s="127">
        <f t="shared" ref="D27:K27" si="6">D40</f>
        <v>50</v>
      </c>
      <c r="E27" s="127">
        <f t="shared" si="6"/>
        <v>29</v>
      </c>
      <c r="F27" s="127">
        <v>25</v>
      </c>
      <c r="G27" s="127">
        <v>18</v>
      </c>
      <c r="H27" s="127">
        <f t="shared" si="6"/>
        <v>23</v>
      </c>
      <c r="I27" s="127">
        <f t="shared" si="6"/>
        <v>16</v>
      </c>
      <c r="J27" s="127">
        <f t="shared" si="6"/>
        <v>16</v>
      </c>
      <c r="K27" s="128">
        <f t="shared" si="6"/>
        <v>17</v>
      </c>
    </row>
    <row r="28" spans="2:23" x14ac:dyDescent="0.2">
      <c r="B28" s="24" t="s">
        <v>46</v>
      </c>
      <c r="C28" s="93"/>
      <c r="D28" s="25">
        <f t="shared" ref="D28:K28" si="7">SUM(D26/D27)</f>
        <v>7.9600000000000004E-2</v>
      </c>
      <c r="E28" s="25">
        <f t="shared" si="7"/>
        <v>0.13724137931034483</v>
      </c>
      <c r="F28" s="25">
        <f t="shared" si="7"/>
        <v>0.15920000000000001</v>
      </c>
      <c r="G28" s="25">
        <f t="shared" si="7"/>
        <v>0.22111111111111112</v>
      </c>
      <c r="H28" s="25">
        <f t="shared" si="7"/>
        <v>0.17304347826086958</v>
      </c>
      <c r="I28" s="25">
        <f t="shared" si="7"/>
        <v>0.24875</v>
      </c>
      <c r="J28" s="25">
        <f t="shared" si="7"/>
        <v>0.24875</v>
      </c>
      <c r="K28" s="26">
        <f t="shared" si="7"/>
        <v>0.23411764705882354</v>
      </c>
    </row>
    <row r="29" spans="2:23" x14ac:dyDescent="0.2">
      <c r="B29" s="24" t="s">
        <v>2</v>
      </c>
      <c r="C29" s="94"/>
      <c r="D29" s="27">
        <f t="shared" ref="D29:K29" si="8">+D28*$D$7</f>
        <v>19.900000000000002</v>
      </c>
      <c r="E29" s="28">
        <f t="shared" si="8"/>
        <v>34.310344827586206</v>
      </c>
      <c r="F29" s="27">
        <f t="shared" si="8"/>
        <v>39.800000000000004</v>
      </c>
      <c r="G29" s="29">
        <f t="shared" si="8"/>
        <v>55.277777777777779</v>
      </c>
      <c r="H29" s="27">
        <f t="shared" si="8"/>
        <v>43.260869565217391</v>
      </c>
      <c r="I29" s="27">
        <f t="shared" si="8"/>
        <v>62.1875</v>
      </c>
      <c r="J29" s="27">
        <f t="shared" si="8"/>
        <v>62.1875</v>
      </c>
      <c r="K29" s="30">
        <f t="shared" si="8"/>
        <v>58.529411764705884</v>
      </c>
    </row>
    <row r="30" spans="2:23" x14ac:dyDescent="0.2">
      <c r="B30" s="24" t="s">
        <v>47</v>
      </c>
      <c r="C30" s="94"/>
      <c r="D30" s="27">
        <f>IF($D$7&gt;0,D31/$D$7,0)</f>
        <v>0.3</v>
      </c>
      <c r="E30" s="27">
        <f>IF($D$7&gt;0,E31/$D$7,0)</f>
        <v>0.29348137931034485</v>
      </c>
      <c r="F30" s="27">
        <f t="shared" ref="F30:K30" si="9">IF($D$7&gt;0,F31/$D$7,0)</f>
        <v>0.43808000000000002</v>
      </c>
      <c r="G30" s="27">
        <f t="shared" si="9"/>
        <v>0.60795111111111111</v>
      </c>
      <c r="H30" s="27">
        <f t="shared" si="9"/>
        <v>0.46540347826086959</v>
      </c>
      <c r="I30" s="27">
        <f t="shared" si="9"/>
        <v>0.79754999999999998</v>
      </c>
      <c r="J30" s="27">
        <f t="shared" si="9"/>
        <v>0.66643000000000008</v>
      </c>
      <c r="K30" s="30">
        <f t="shared" si="9"/>
        <v>0.57147764705882353</v>
      </c>
    </row>
    <row r="31" spans="2:23" ht="13.5" thickBot="1" x14ac:dyDescent="0.25">
      <c r="B31" s="33" t="s">
        <v>17</v>
      </c>
      <c r="C31" s="96"/>
      <c r="D31" s="38">
        <f t="shared" ref="D31:K31" si="10">+D25+D29</f>
        <v>75</v>
      </c>
      <c r="E31" s="38">
        <f t="shared" si="10"/>
        <v>73.370344827586209</v>
      </c>
      <c r="F31" s="38">
        <f t="shared" si="10"/>
        <v>109.52000000000001</v>
      </c>
      <c r="G31" s="38">
        <f t="shared" si="10"/>
        <v>151.98777777777778</v>
      </c>
      <c r="H31" s="38">
        <f t="shared" si="10"/>
        <v>116.35086956521739</v>
      </c>
      <c r="I31" s="38">
        <f t="shared" si="10"/>
        <v>199.38749999999999</v>
      </c>
      <c r="J31" s="38">
        <f t="shared" si="10"/>
        <v>166.60750000000002</v>
      </c>
      <c r="K31" s="39">
        <f t="shared" si="10"/>
        <v>142.86941176470589</v>
      </c>
    </row>
    <row r="32" spans="2:23" ht="21" customHeight="1" thickBot="1" x14ac:dyDescent="0.25">
      <c r="B32" s="141" t="s">
        <v>92</v>
      </c>
      <c r="C32" s="142"/>
      <c r="D32" s="143">
        <f>$N$26</f>
        <v>26.099999999999998</v>
      </c>
      <c r="E32" s="143">
        <f t="shared" ref="E32:G32" si="11">$N$26</f>
        <v>26.099999999999998</v>
      </c>
      <c r="F32" s="143">
        <f t="shared" si="11"/>
        <v>26.099999999999998</v>
      </c>
      <c r="G32" s="143">
        <f t="shared" si="11"/>
        <v>26.099999999999998</v>
      </c>
      <c r="H32" s="144"/>
      <c r="I32" s="145"/>
      <c r="J32" s="205" t="s">
        <v>50</v>
      </c>
      <c r="K32" s="206"/>
    </row>
    <row r="33" spans="2:11" ht="16.5" customHeight="1" thickBot="1" x14ac:dyDescent="0.3">
      <c r="B33" s="146" t="s">
        <v>17</v>
      </c>
      <c r="C33" s="147"/>
      <c r="D33" s="148">
        <f>SUM(D31:D32)</f>
        <v>101.1</v>
      </c>
      <c r="E33" s="148">
        <f t="shared" ref="E33:H33" si="12">SUM(E31:E32)</f>
        <v>99.470344827586203</v>
      </c>
      <c r="F33" s="148">
        <f t="shared" si="12"/>
        <v>135.62</v>
      </c>
      <c r="G33" s="148">
        <f t="shared" si="12"/>
        <v>178.08777777777777</v>
      </c>
      <c r="H33" s="148">
        <f t="shared" si="12"/>
        <v>116.35086956521739</v>
      </c>
      <c r="I33" s="148">
        <f>SUM(I31:I32)</f>
        <v>199.38749999999999</v>
      </c>
      <c r="J33" s="148">
        <f>SUM(J31:J32)</f>
        <v>166.60750000000002</v>
      </c>
      <c r="K33" s="149">
        <f>SUM(K31:K32)</f>
        <v>142.86941176470589</v>
      </c>
    </row>
    <row r="34" spans="2:11" ht="13.5" thickBot="1" x14ac:dyDescent="0.25">
      <c r="B34" s="11"/>
      <c r="C34" s="11"/>
      <c r="D34" s="11"/>
      <c r="E34" s="11"/>
      <c r="F34" s="11"/>
      <c r="G34" s="11"/>
      <c r="H34" s="11"/>
      <c r="I34" s="11"/>
      <c r="J34" s="11"/>
      <c r="K34" s="11"/>
    </row>
    <row r="35" spans="2:11" ht="16.5" thickBot="1" x14ac:dyDescent="0.3">
      <c r="B35" s="199" t="s">
        <v>48</v>
      </c>
      <c r="C35" s="200"/>
      <c r="D35" s="200"/>
      <c r="E35" s="200"/>
      <c r="F35" s="200"/>
      <c r="G35" s="200"/>
      <c r="H35" s="200"/>
      <c r="I35" s="200"/>
      <c r="J35" s="200"/>
      <c r="K35" s="201"/>
    </row>
    <row r="36" spans="2:11" ht="25.5" x14ac:dyDescent="0.2">
      <c r="B36" s="23"/>
      <c r="C36" s="92"/>
      <c r="D36" s="71" t="s">
        <v>78</v>
      </c>
      <c r="E36" s="71" t="s">
        <v>12</v>
      </c>
      <c r="F36" s="71" t="s">
        <v>79</v>
      </c>
      <c r="G36" s="71" t="s">
        <v>80</v>
      </c>
      <c r="H36" s="72" t="s">
        <v>4</v>
      </c>
      <c r="I36" s="72" t="s">
        <v>5</v>
      </c>
      <c r="J36" s="72" t="s">
        <v>6</v>
      </c>
      <c r="K36" s="131" t="s">
        <v>7</v>
      </c>
    </row>
    <row r="37" spans="2:11" x14ac:dyDescent="0.2">
      <c r="B37" s="24" t="s">
        <v>32</v>
      </c>
      <c r="C37" s="93"/>
      <c r="D37" s="25">
        <v>47</v>
      </c>
      <c r="E37" s="25">
        <v>34.75</v>
      </c>
      <c r="F37" s="25">
        <v>57.75</v>
      </c>
      <c r="G37" s="25">
        <v>87.5</v>
      </c>
      <c r="H37" s="25">
        <v>57</v>
      </c>
      <c r="I37" s="25">
        <v>97</v>
      </c>
      <c r="J37" s="25">
        <v>75</v>
      </c>
      <c r="K37" s="26">
        <v>63</v>
      </c>
    </row>
    <row r="38" spans="2:11" x14ac:dyDescent="0.2">
      <c r="B38" s="24" t="s">
        <v>1</v>
      </c>
      <c r="C38" s="94"/>
      <c r="D38" s="25">
        <f>D$37*IF($D$6&gt;1,$D$6,1)</f>
        <v>47</v>
      </c>
      <c r="E38" s="25">
        <f t="shared" ref="E38:K38" si="13">E37*IF($D$6&gt;1,$D$6,1)</f>
        <v>34.75</v>
      </c>
      <c r="F38" s="25">
        <f t="shared" si="13"/>
        <v>57.75</v>
      </c>
      <c r="G38" s="25">
        <f t="shared" si="13"/>
        <v>87.5</v>
      </c>
      <c r="H38" s="25">
        <f t="shared" si="13"/>
        <v>57</v>
      </c>
      <c r="I38" s="25">
        <f t="shared" si="13"/>
        <v>97</v>
      </c>
      <c r="J38" s="25">
        <f t="shared" si="13"/>
        <v>75</v>
      </c>
      <c r="K38" s="26">
        <f t="shared" si="13"/>
        <v>63</v>
      </c>
    </row>
    <row r="39" spans="2:11" x14ac:dyDescent="0.2">
      <c r="B39" s="24" t="s">
        <v>62</v>
      </c>
      <c r="C39" s="94"/>
      <c r="D39" s="25">
        <v>3.98</v>
      </c>
      <c r="E39" s="25">
        <v>3.98</v>
      </c>
      <c r="F39" s="25">
        <v>3.98</v>
      </c>
      <c r="G39" s="25">
        <v>3.98</v>
      </c>
      <c r="H39" s="25">
        <v>3.98</v>
      </c>
      <c r="I39" s="25">
        <v>3.98</v>
      </c>
      <c r="J39" s="25">
        <v>3.98</v>
      </c>
      <c r="K39" s="26">
        <v>3.98</v>
      </c>
    </row>
    <row r="40" spans="2:11" x14ac:dyDescent="0.2">
      <c r="B40" s="24" t="s">
        <v>9</v>
      </c>
      <c r="C40" s="93"/>
      <c r="D40" s="127">
        <v>50</v>
      </c>
      <c r="E40" s="127">
        <v>29</v>
      </c>
      <c r="F40" s="127">
        <v>24</v>
      </c>
      <c r="G40" s="127">
        <v>18</v>
      </c>
      <c r="H40" s="127">
        <v>23</v>
      </c>
      <c r="I40" s="127">
        <v>16</v>
      </c>
      <c r="J40" s="127">
        <v>16</v>
      </c>
      <c r="K40" s="128">
        <v>17</v>
      </c>
    </row>
    <row r="41" spans="2:11" x14ac:dyDescent="0.2">
      <c r="B41" s="24" t="s">
        <v>46</v>
      </c>
      <c r="C41" s="93"/>
      <c r="D41" s="25">
        <f t="shared" ref="D41:J41" si="14">SUM(D39/D40)</f>
        <v>7.9600000000000004E-2</v>
      </c>
      <c r="E41" s="25">
        <f t="shared" si="14"/>
        <v>0.13724137931034483</v>
      </c>
      <c r="F41" s="25">
        <f t="shared" si="14"/>
        <v>0.16583333333333333</v>
      </c>
      <c r="G41" s="25">
        <f t="shared" si="14"/>
        <v>0.22111111111111112</v>
      </c>
      <c r="H41" s="25">
        <f t="shared" si="14"/>
        <v>0.17304347826086958</v>
      </c>
      <c r="I41" s="25">
        <f t="shared" si="14"/>
        <v>0.24875</v>
      </c>
      <c r="J41" s="25">
        <f t="shared" si="14"/>
        <v>0.24875</v>
      </c>
      <c r="K41" s="26">
        <f>SUM(K39/K40)</f>
        <v>0.23411764705882354</v>
      </c>
    </row>
    <row r="42" spans="2:11" x14ac:dyDescent="0.2">
      <c r="B42" s="24" t="s">
        <v>2</v>
      </c>
      <c r="C42" s="94"/>
      <c r="D42" s="27">
        <f t="shared" ref="D42:K42" si="15">+D41*$D$7</f>
        <v>19.900000000000002</v>
      </c>
      <c r="E42" s="28">
        <f t="shared" si="15"/>
        <v>34.310344827586206</v>
      </c>
      <c r="F42" s="27">
        <f t="shared" si="15"/>
        <v>41.458333333333336</v>
      </c>
      <c r="G42" s="29">
        <f t="shared" si="15"/>
        <v>55.277777777777779</v>
      </c>
      <c r="H42" s="27">
        <f t="shared" si="15"/>
        <v>43.260869565217391</v>
      </c>
      <c r="I42" s="27">
        <f t="shared" si="15"/>
        <v>62.1875</v>
      </c>
      <c r="J42" s="27">
        <f t="shared" si="15"/>
        <v>62.1875</v>
      </c>
      <c r="K42" s="30">
        <f t="shared" si="15"/>
        <v>58.529411764705884</v>
      </c>
    </row>
    <row r="43" spans="2:11" x14ac:dyDescent="0.2">
      <c r="B43" s="24" t="s">
        <v>47</v>
      </c>
      <c r="C43" s="94"/>
      <c r="D43" s="27">
        <f>IF($D$7&gt;0,D44/$D$7,0)</f>
        <v>0.2676</v>
      </c>
      <c r="E43" s="27">
        <f>IF($D$7&gt;0,E44/$D$7,0)</f>
        <v>0.27624137931034481</v>
      </c>
      <c r="F43" s="27">
        <f t="shared" ref="F43:K43" si="16">IF($D$7&gt;0,F44/$D$7,0)</f>
        <v>0.39683333333333337</v>
      </c>
      <c r="G43" s="27">
        <f t="shared" si="16"/>
        <v>0.57111111111111112</v>
      </c>
      <c r="H43" s="31">
        <f t="shared" si="16"/>
        <v>0.40104347826086956</v>
      </c>
      <c r="I43" s="27">
        <f t="shared" si="16"/>
        <v>0.63675000000000004</v>
      </c>
      <c r="J43" s="27">
        <f t="shared" si="16"/>
        <v>0.54874999999999996</v>
      </c>
      <c r="K43" s="30">
        <f t="shared" si="16"/>
        <v>0.48611764705882354</v>
      </c>
    </row>
    <row r="44" spans="2:11" ht="16.5" customHeight="1" thickBot="1" x14ac:dyDescent="0.25">
      <c r="B44" s="33" t="s">
        <v>17</v>
      </c>
      <c r="C44" s="96"/>
      <c r="D44" s="38">
        <f t="shared" ref="D44:J44" si="17">+D38+D42</f>
        <v>66.900000000000006</v>
      </c>
      <c r="E44" s="38">
        <f t="shared" si="17"/>
        <v>69.060344827586206</v>
      </c>
      <c r="F44" s="38">
        <f t="shared" si="17"/>
        <v>99.208333333333343</v>
      </c>
      <c r="G44" s="38">
        <f t="shared" si="17"/>
        <v>142.77777777777777</v>
      </c>
      <c r="H44" s="38">
        <f t="shared" si="17"/>
        <v>100.26086956521739</v>
      </c>
      <c r="I44" s="38">
        <f t="shared" si="17"/>
        <v>159.1875</v>
      </c>
      <c r="J44" s="38">
        <f t="shared" si="17"/>
        <v>137.1875</v>
      </c>
      <c r="K44" s="39">
        <f>+K38+K42</f>
        <v>121.52941176470588</v>
      </c>
    </row>
    <row r="45" spans="2:11" ht="23.25" thickBot="1" x14ac:dyDescent="0.25">
      <c r="B45" s="150" t="s">
        <v>92</v>
      </c>
      <c r="C45" s="99"/>
      <c r="D45" s="143">
        <f t="shared" ref="D45:G45" si="18">$N$26</f>
        <v>26.099999999999998</v>
      </c>
      <c r="E45" s="143">
        <f t="shared" si="18"/>
        <v>26.099999999999998</v>
      </c>
      <c r="F45" s="143">
        <f t="shared" si="18"/>
        <v>26.099999999999998</v>
      </c>
      <c r="G45" s="143">
        <f t="shared" si="18"/>
        <v>26.099999999999998</v>
      </c>
      <c r="H45" s="151"/>
      <c r="I45" s="152"/>
      <c r="J45" s="207"/>
      <c r="K45" s="208"/>
    </row>
    <row r="46" spans="2:11" ht="16.5" customHeight="1" thickBot="1" x14ac:dyDescent="0.3">
      <c r="B46" s="146" t="s">
        <v>17</v>
      </c>
      <c r="C46" s="147"/>
      <c r="D46" s="148">
        <f>SUM(D44:D45)</f>
        <v>93</v>
      </c>
      <c r="E46" s="148">
        <f t="shared" ref="E46:K46" si="19">SUM(E44:E45)</f>
        <v>95.160344827586201</v>
      </c>
      <c r="F46" s="148">
        <f t="shared" si="19"/>
        <v>125.30833333333334</v>
      </c>
      <c r="G46" s="148">
        <f t="shared" si="19"/>
        <v>168.87777777777777</v>
      </c>
      <c r="H46" s="148">
        <f t="shared" si="19"/>
        <v>100.26086956521739</v>
      </c>
      <c r="I46" s="148">
        <f t="shared" si="19"/>
        <v>159.1875</v>
      </c>
      <c r="J46" s="148">
        <f t="shared" si="19"/>
        <v>137.1875</v>
      </c>
      <c r="K46" s="149">
        <f t="shared" si="19"/>
        <v>121.52941176470588</v>
      </c>
    </row>
    <row r="47" spans="2:11" ht="13.5" thickBot="1" x14ac:dyDescent="0.25">
      <c r="B47" s="153" t="s">
        <v>36</v>
      </c>
      <c r="C47" s="16"/>
      <c r="D47" s="16"/>
      <c r="E47" s="16"/>
      <c r="F47" s="16"/>
      <c r="G47" s="16"/>
      <c r="H47" s="16"/>
      <c r="I47" s="16"/>
      <c r="J47" s="81"/>
      <c r="K47" s="89" t="s">
        <v>51</v>
      </c>
    </row>
    <row r="48" spans="2:11" ht="13.5" thickBot="1" x14ac:dyDescent="0.25">
      <c r="B48" s="11"/>
      <c r="C48" s="11"/>
      <c r="D48" s="11"/>
      <c r="E48" s="11"/>
      <c r="F48" s="11"/>
      <c r="G48" s="11"/>
      <c r="H48" s="11"/>
      <c r="I48" s="11"/>
      <c r="J48" s="11"/>
      <c r="K48" s="11"/>
    </row>
    <row r="49" spans="2:11" ht="16.5" hidden="1" thickBot="1" x14ac:dyDescent="0.3">
      <c r="B49" s="199" t="s">
        <v>53</v>
      </c>
      <c r="C49" s="200"/>
      <c r="D49" s="200"/>
      <c r="E49" s="200"/>
      <c r="F49" s="200"/>
      <c r="G49" s="200"/>
      <c r="H49" s="200"/>
      <c r="I49" s="200"/>
      <c r="J49" s="200"/>
      <c r="K49" s="201"/>
    </row>
    <row r="50" spans="2:11" ht="26.25" hidden="1" thickBot="1" x14ac:dyDescent="0.25">
      <c r="B50" s="40"/>
      <c r="C50" s="97"/>
      <c r="D50" s="74" t="s">
        <v>11</v>
      </c>
      <c r="E50" s="71" t="s">
        <v>12</v>
      </c>
      <c r="F50" s="71" t="s">
        <v>13</v>
      </c>
      <c r="G50" s="72" t="s">
        <v>58</v>
      </c>
      <c r="H50" s="72" t="s">
        <v>0</v>
      </c>
      <c r="I50" s="72" t="s">
        <v>4</v>
      </c>
      <c r="J50" s="72" t="s">
        <v>5</v>
      </c>
      <c r="K50" s="73" t="s">
        <v>6</v>
      </c>
    </row>
    <row r="51" spans="2:11" ht="13.5" hidden="1" thickBot="1" x14ac:dyDescent="0.25">
      <c r="B51" s="24" t="s">
        <v>54</v>
      </c>
      <c r="C51" s="93"/>
      <c r="D51" s="25">
        <v>92</v>
      </c>
      <c r="E51" s="25">
        <v>97.1</v>
      </c>
      <c r="F51" s="25">
        <v>102.22</v>
      </c>
      <c r="G51" s="25">
        <v>97.1</v>
      </c>
      <c r="H51" s="25">
        <v>132.9</v>
      </c>
      <c r="I51" s="25">
        <v>132.9</v>
      </c>
      <c r="J51" s="25">
        <v>235.1</v>
      </c>
      <c r="K51" s="26" t="s">
        <v>14</v>
      </c>
    </row>
    <row r="52" spans="2:11" ht="13.5" hidden="1" thickBot="1" x14ac:dyDescent="0.25">
      <c r="B52" s="24" t="s">
        <v>55</v>
      </c>
      <c r="C52" s="98"/>
      <c r="D52" s="25">
        <v>9.1999999999999993</v>
      </c>
      <c r="E52" s="25">
        <v>9.7100000000000009</v>
      </c>
      <c r="F52" s="25">
        <v>10.220000000000001</v>
      </c>
      <c r="G52" s="25">
        <v>9.7100000000000009</v>
      </c>
      <c r="H52" s="25">
        <v>13.29</v>
      </c>
      <c r="I52" s="25">
        <v>13.29</v>
      </c>
      <c r="J52" s="25">
        <v>23.51</v>
      </c>
      <c r="K52" s="26" t="s">
        <v>14</v>
      </c>
    </row>
    <row r="53" spans="2:11" ht="13.5" hidden="1" thickBot="1" x14ac:dyDescent="0.25">
      <c r="B53" s="24" t="s">
        <v>20</v>
      </c>
      <c r="C53" s="94"/>
      <c r="D53" s="25">
        <f t="shared" ref="D53:I53" si="20">D52*$U$5</f>
        <v>0</v>
      </c>
      <c r="E53" s="25">
        <f t="shared" si="20"/>
        <v>0</v>
      </c>
      <c r="F53" s="25">
        <f t="shared" si="20"/>
        <v>0</v>
      </c>
      <c r="G53" s="25">
        <f t="shared" si="20"/>
        <v>0</v>
      </c>
      <c r="H53" s="25">
        <f t="shared" si="20"/>
        <v>0</v>
      </c>
      <c r="I53" s="25">
        <f t="shared" si="20"/>
        <v>0</v>
      </c>
      <c r="J53" s="25" t="s">
        <v>30</v>
      </c>
      <c r="K53" s="26" t="s">
        <v>30</v>
      </c>
    </row>
    <row r="54" spans="2:11" ht="13.5" hidden="1" thickBot="1" x14ac:dyDescent="0.25">
      <c r="B54" s="24" t="s">
        <v>21</v>
      </c>
      <c r="C54" s="94"/>
      <c r="D54" s="25">
        <f t="shared" ref="D54:I54" si="21">D51*$V$4</f>
        <v>92</v>
      </c>
      <c r="E54" s="25">
        <f t="shared" si="21"/>
        <v>97.1</v>
      </c>
      <c r="F54" s="25">
        <f t="shared" si="21"/>
        <v>102.22</v>
      </c>
      <c r="G54" s="25">
        <f t="shared" si="21"/>
        <v>97.1</v>
      </c>
      <c r="H54" s="25">
        <f t="shared" si="21"/>
        <v>132.9</v>
      </c>
      <c r="I54" s="25">
        <f t="shared" si="21"/>
        <v>132.9</v>
      </c>
      <c r="J54" s="25" t="s">
        <v>30</v>
      </c>
      <c r="K54" s="26" t="s">
        <v>30</v>
      </c>
    </row>
    <row r="55" spans="2:11" ht="13.5" hidden="1" thickBot="1" x14ac:dyDescent="0.25">
      <c r="B55" s="24" t="s">
        <v>22</v>
      </c>
      <c r="C55" s="94"/>
      <c r="D55" s="25">
        <f>$W$10</f>
        <v>31.5</v>
      </c>
      <c r="E55" s="25">
        <f t="shared" ref="E55:K55" si="22">$W$10</f>
        <v>31.5</v>
      </c>
      <c r="F55" s="25">
        <f t="shared" si="22"/>
        <v>31.5</v>
      </c>
      <c r="G55" s="25">
        <f t="shared" si="22"/>
        <v>31.5</v>
      </c>
      <c r="H55" s="25">
        <f t="shared" si="22"/>
        <v>31.5</v>
      </c>
      <c r="I55" s="25">
        <f t="shared" si="22"/>
        <v>31.5</v>
      </c>
      <c r="J55" s="25" t="s">
        <v>30</v>
      </c>
      <c r="K55" s="26">
        <f t="shared" si="22"/>
        <v>31.5</v>
      </c>
    </row>
    <row r="56" spans="2:11" ht="13.5" hidden="1" thickBot="1" x14ac:dyDescent="0.25">
      <c r="B56" s="24" t="s">
        <v>45</v>
      </c>
      <c r="C56" s="94"/>
      <c r="D56" s="25" t="s">
        <v>16</v>
      </c>
      <c r="E56" s="25" t="s">
        <v>16</v>
      </c>
      <c r="F56" s="25" t="s">
        <v>16</v>
      </c>
      <c r="G56" s="25" t="s">
        <v>16</v>
      </c>
      <c r="H56" s="25" t="s">
        <v>16</v>
      </c>
      <c r="I56" s="25" t="s">
        <v>16</v>
      </c>
      <c r="J56" s="25" t="s">
        <v>16</v>
      </c>
      <c r="K56" s="26" t="s">
        <v>14</v>
      </c>
    </row>
    <row r="57" spans="2:11" ht="13.5" hidden="1" thickBot="1" x14ac:dyDescent="0.25">
      <c r="B57" s="24" t="s">
        <v>9</v>
      </c>
      <c r="C57" s="93"/>
      <c r="D57" s="77">
        <v>30</v>
      </c>
      <c r="E57" s="77">
        <v>25</v>
      </c>
      <c r="F57" s="77">
        <v>45</v>
      </c>
      <c r="G57" s="77">
        <v>20</v>
      </c>
      <c r="H57" s="77">
        <v>20</v>
      </c>
      <c r="I57" s="77"/>
      <c r="J57" s="78" t="s">
        <v>30</v>
      </c>
      <c r="K57" s="79" t="s">
        <v>30</v>
      </c>
    </row>
    <row r="58" spans="2:11" ht="13.5" hidden="1" thickBot="1" x14ac:dyDescent="0.25">
      <c r="B58" s="24" t="s">
        <v>46</v>
      </c>
      <c r="C58" s="93"/>
      <c r="D58" s="25">
        <v>0</v>
      </c>
      <c r="E58" s="25">
        <v>0</v>
      </c>
      <c r="F58" s="25">
        <v>0</v>
      </c>
      <c r="G58" s="25">
        <v>0</v>
      </c>
      <c r="H58" s="25">
        <v>0</v>
      </c>
      <c r="I58" s="25">
        <v>0</v>
      </c>
      <c r="J58" s="25">
        <v>0</v>
      </c>
      <c r="K58" s="26">
        <v>0</v>
      </c>
    </row>
    <row r="59" spans="2:11" ht="13.5" hidden="1" thickBot="1" x14ac:dyDescent="0.25">
      <c r="B59" s="24" t="s">
        <v>2</v>
      </c>
      <c r="C59" s="94"/>
      <c r="D59" s="25" t="s">
        <v>16</v>
      </c>
      <c r="E59" s="25" t="s">
        <v>16</v>
      </c>
      <c r="F59" s="25" t="s">
        <v>16</v>
      </c>
      <c r="G59" s="25" t="s">
        <v>16</v>
      </c>
      <c r="H59" s="25" t="s">
        <v>16</v>
      </c>
      <c r="I59" s="25" t="s">
        <v>16</v>
      </c>
      <c r="J59" s="25" t="s">
        <v>16</v>
      </c>
      <c r="K59" s="26" t="s">
        <v>14</v>
      </c>
    </row>
    <row r="60" spans="2:11" ht="13.5" hidden="1" thickBot="1" x14ac:dyDescent="0.25">
      <c r="B60" s="24" t="s">
        <v>47</v>
      </c>
      <c r="C60" s="94"/>
      <c r="D60" s="27">
        <f t="shared" ref="D60:I60" si="23">IF($D$7&gt;0,D61/$D$7,0)</f>
        <v>0.49399999999999999</v>
      </c>
      <c r="E60" s="27">
        <f t="shared" si="23"/>
        <v>0.51439999999999997</v>
      </c>
      <c r="F60" s="27">
        <f t="shared" si="23"/>
        <v>0.53488000000000002</v>
      </c>
      <c r="G60" s="27">
        <f t="shared" si="23"/>
        <v>0.51439999999999997</v>
      </c>
      <c r="H60" s="27">
        <f t="shared" si="23"/>
        <v>0.65760000000000007</v>
      </c>
      <c r="I60" s="27">
        <f t="shared" si="23"/>
        <v>0.65760000000000007</v>
      </c>
      <c r="J60" s="25" t="s">
        <v>30</v>
      </c>
      <c r="K60" s="30" t="s">
        <v>30</v>
      </c>
    </row>
    <row r="61" spans="2:11" ht="16.5" hidden="1" customHeight="1" thickBot="1" x14ac:dyDescent="0.25">
      <c r="B61" s="47" t="s">
        <v>17</v>
      </c>
      <c r="C61" s="99"/>
      <c r="D61" s="38">
        <f t="shared" ref="D61:I61" si="24">D53+D54+D55</f>
        <v>123.5</v>
      </c>
      <c r="E61" s="48">
        <f t="shared" si="24"/>
        <v>128.6</v>
      </c>
      <c r="F61" s="48">
        <f t="shared" si="24"/>
        <v>133.72</v>
      </c>
      <c r="G61" s="48">
        <f t="shared" si="24"/>
        <v>128.6</v>
      </c>
      <c r="H61" s="48">
        <f t="shared" si="24"/>
        <v>164.4</v>
      </c>
      <c r="I61" s="48">
        <f t="shared" si="24"/>
        <v>164.4</v>
      </c>
      <c r="J61" s="49" t="s">
        <v>30</v>
      </c>
      <c r="K61" s="50" t="s">
        <v>30</v>
      </c>
    </row>
    <row r="62" spans="2:11" ht="13.5" hidden="1" thickBot="1" x14ac:dyDescent="0.25">
      <c r="B62" s="51" t="s">
        <v>56</v>
      </c>
      <c r="C62" s="100" t="s">
        <v>64</v>
      </c>
      <c r="D62" s="100"/>
      <c r="E62" s="52"/>
      <c r="F62" s="52"/>
      <c r="G62" s="52"/>
      <c r="H62" s="52"/>
      <c r="I62" s="44"/>
      <c r="J62" s="82"/>
      <c r="K62" s="90" t="s">
        <v>57</v>
      </c>
    </row>
    <row r="63" spans="2:11" ht="13.5" hidden="1" thickBot="1" x14ac:dyDescent="0.25">
      <c r="B63" s="53" t="s">
        <v>59</v>
      </c>
      <c r="C63" s="12"/>
      <c r="D63" s="11"/>
      <c r="E63" s="12"/>
      <c r="F63" s="12"/>
      <c r="G63" s="12"/>
      <c r="H63" s="12"/>
      <c r="I63" s="11"/>
      <c r="J63" s="43"/>
      <c r="K63" s="54"/>
    </row>
    <row r="64" spans="2:11" ht="13.5" hidden="1" thickBot="1" x14ac:dyDescent="0.25">
      <c r="B64" s="53" t="s">
        <v>39</v>
      </c>
      <c r="C64" s="11"/>
      <c r="D64" s="11"/>
      <c r="E64" s="11"/>
      <c r="F64" s="11"/>
      <c r="G64" s="11"/>
      <c r="H64" s="11"/>
      <c r="I64" s="11"/>
      <c r="J64" s="11"/>
      <c r="K64" s="54"/>
    </row>
    <row r="65" spans="2:11" ht="13.5" hidden="1" thickBot="1" x14ac:dyDescent="0.25">
      <c r="B65" s="53" t="s">
        <v>60</v>
      </c>
      <c r="C65" s="11"/>
      <c r="D65" s="11"/>
      <c r="E65" s="11"/>
      <c r="F65" s="11"/>
      <c r="G65" s="11"/>
      <c r="H65" s="11"/>
      <c r="I65" s="11"/>
      <c r="J65" s="11"/>
      <c r="K65" s="54"/>
    </row>
    <row r="66" spans="2:11" ht="13.5" hidden="1" thickBot="1" x14ac:dyDescent="0.25">
      <c r="B66" s="55" t="s">
        <v>61</v>
      </c>
      <c r="C66" s="56"/>
      <c r="D66" s="56"/>
      <c r="E66" s="56"/>
      <c r="F66" s="56"/>
      <c r="G66" s="56"/>
      <c r="H66" s="56"/>
      <c r="I66" s="56"/>
      <c r="J66" s="56"/>
      <c r="K66" s="57"/>
    </row>
    <row r="67" spans="2:11" ht="13.5" hidden="1" thickBot="1" x14ac:dyDescent="0.25">
      <c r="B67" s="11"/>
      <c r="C67" s="11"/>
      <c r="D67" s="11"/>
      <c r="E67" s="11"/>
      <c r="F67" s="11"/>
      <c r="G67" s="11"/>
      <c r="H67" s="11"/>
      <c r="I67" s="11"/>
      <c r="J67" s="11"/>
      <c r="K67" s="11"/>
    </row>
    <row r="68" spans="2:11" ht="16.5" hidden="1" thickBot="1" x14ac:dyDescent="0.3">
      <c r="B68" s="199" t="s">
        <v>49</v>
      </c>
      <c r="C68" s="200"/>
      <c r="D68" s="200"/>
      <c r="E68" s="200"/>
      <c r="F68" s="200"/>
      <c r="G68" s="200"/>
      <c r="H68" s="200"/>
      <c r="I68" s="200"/>
      <c r="J68" s="200"/>
      <c r="K68" s="201"/>
    </row>
    <row r="69" spans="2:11" ht="25.5" hidden="1" x14ac:dyDescent="0.2">
      <c r="B69" s="40"/>
      <c r="C69" s="97"/>
      <c r="D69" s="74" t="s">
        <v>11</v>
      </c>
      <c r="E69" s="71" t="s">
        <v>29</v>
      </c>
      <c r="F69" s="71" t="s">
        <v>3</v>
      </c>
      <c r="G69" s="72" t="s">
        <v>0</v>
      </c>
      <c r="H69" s="72" t="s">
        <v>4</v>
      </c>
      <c r="I69" s="72" t="s">
        <v>5</v>
      </c>
      <c r="J69" s="72" t="s">
        <v>6</v>
      </c>
      <c r="K69" s="73" t="s">
        <v>7</v>
      </c>
    </row>
    <row r="70" spans="2:11" hidden="1" x14ac:dyDescent="0.2">
      <c r="B70" s="24" t="s">
        <v>18</v>
      </c>
      <c r="C70" s="93"/>
      <c r="D70" s="25">
        <v>56</v>
      </c>
      <c r="E70" s="25">
        <v>56</v>
      </c>
      <c r="F70" s="25">
        <v>56</v>
      </c>
      <c r="G70" s="25">
        <v>56</v>
      </c>
      <c r="H70" s="25">
        <v>56</v>
      </c>
      <c r="I70" s="25" t="s">
        <v>14</v>
      </c>
      <c r="J70" s="25" t="s">
        <v>14</v>
      </c>
      <c r="K70" s="26">
        <v>56</v>
      </c>
    </row>
    <row r="71" spans="2:11" hidden="1" x14ac:dyDescent="0.2">
      <c r="B71" s="24" t="s">
        <v>23</v>
      </c>
      <c r="C71" s="98"/>
      <c r="D71" s="25">
        <v>8.75</v>
      </c>
      <c r="E71" s="25">
        <v>8.75</v>
      </c>
      <c r="F71" s="25">
        <v>8.75</v>
      </c>
      <c r="G71" s="25">
        <v>8.75</v>
      </c>
      <c r="H71" s="25">
        <v>8.75</v>
      </c>
      <c r="I71" s="25" t="s">
        <v>14</v>
      </c>
      <c r="J71" s="25" t="s">
        <v>14</v>
      </c>
      <c r="K71" s="26">
        <v>8.75</v>
      </c>
    </row>
    <row r="72" spans="2:11" hidden="1" x14ac:dyDescent="0.2">
      <c r="B72" s="24" t="s">
        <v>20</v>
      </c>
      <c r="C72" s="94"/>
      <c r="D72" s="25">
        <f>D71*$U$5</f>
        <v>0</v>
      </c>
      <c r="E72" s="25">
        <f>E71*$U$5</f>
        <v>0</v>
      </c>
      <c r="F72" s="25">
        <f>F71*$U$5</f>
        <v>0</v>
      </c>
      <c r="G72" s="25">
        <f>G71*$U$5</f>
        <v>0</v>
      </c>
      <c r="H72" s="25">
        <f>H71*$U$5</f>
        <v>0</v>
      </c>
      <c r="I72" s="25" t="s">
        <v>30</v>
      </c>
      <c r="J72" s="25" t="s">
        <v>30</v>
      </c>
      <c r="K72" s="26">
        <f>K71*$U$5</f>
        <v>0</v>
      </c>
    </row>
    <row r="73" spans="2:11" hidden="1" x14ac:dyDescent="0.2">
      <c r="B73" s="24" t="s">
        <v>21</v>
      </c>
      <c r="C73" s="94"/>
      <c r="D73" s="25">
        <f>D70*$V$4</f>
        <v>56</v>
      </c>
      <c r="E73" s="25">
        <f t="shared" ref="E73:K73" si="25">E70*$V$4</f>
        <v>56</v>
      </c>
      <c r="F73" s="25">
        <f t="shared" si="25"/>
        <v>56</v>
      </c>
      <c r="G73" s="25">
        <f t="shared" si="25"/>
        <v>56</v>
      </c>
      <c r="H73" s="25">
        <f t="shared" si="25"/>
        <v>56</v>
      </c>
      <c r="I73" s="25" t="s">
        <v>30</v>
      </c>
      <c r="J73" s="25" t="s">
        <v>30</v>
      </c>
      <c r="K73" s="26">
        <f t="shared" si="25"/>
        <v>56</v>
      </c>
    </row>
    <row r="74" spans="2:11" hidden="1" x14ac:dyDescent="0.2">
      <c r="B74" s="24" t="s">
        <v>22</v>
      </c>
      <c r="C74" s="94"/>
      <c r="D74" s="25">
        <f>$W$10</f>
        <v>31.5</v>
      </c>
      <c r="E74" s="25">
        <f t="shared" ref="E74:K74" si="26">$W$10</f>
        <v>31.5</v>
      </c>
      <c r="F74" s="25">
        <f t="shared" si="26"/>
        <v>31.5</v>
      </c>
      <c r="G74" s="25">
        <f t="shared" si="26"/>
        <v>31.5</v>
      </c>
      <c r="H74" s="25">
        <f t="shared" si="26"/>
        <v>31.5</v>
      </c>
      <c r="I74" s="25" t="s">
        <v>30</v>
      </c>
      <c r="J74" s="25" t="s">
        <v>30</v>
      </c>
      <c r="K74" s="26">
        <f t="shared" si="26"/>
        <v>31.5</v>
      </c>
    </row>
    <row r="75" spans="2:11" hidden="1" x14ac:dyDescent="0.2">
      <c r="B75" s="24" t="s">
        <v>45</v>
      </c>
      <c r="C75" s="94"/>
      <c r="D75" s="25" t="s">
        <v>16</v>
      </c>
      <c r="E75" s="25" t="s">
        <v>16</v>
      </c>
      <c r="F75" s="25" t="s">
        <v>16</v>
      </c>
      <c r="G75" s="25" t="s">
        <v>16</v>
      </c>
      <c r="H75" s="25" t="s">
        <v>16</v>
      </c>
      <c r="I75" s="25" t="s">
        <v>14</v>
      </c>
      <c r="J75" s="25" t="s">
        <v>14</v>
      </c>
      <c r="K75" s="26" t="s">
        <v>16</v>
      </c>
    </row>
    <row r="76" spans="2:11" hidden="1" x14ac:dyDescent="0.2">
      <c r="B76" s="24" t="s">
        <v>9</v>
      </c>
      <c r="C76" s="93"/>
      <c r="D76" s="77">
        <f>D40</f>
        <v>50</v>
      </c>
      <c r="E76" s="77">
        <f>MIN(D40:F40)</f>
        <v>24</v>
      </c>
      <c r="F76" s="77">
        <v>48</v>
      </c>
      <c r="G76" s="77">
        <f>G40</f>
        <v>18</v>
      </c>
      <c r="H76" s="77">
        <f>H40</f>
        <v>23</v>
      </c>
      <c r="I76" s="78">
        <f>I40</f>
        <v>16</v>
      </c>
      <c r="J76" s="78">
        <f>J40</f>
        <v>16</v>
      </c>
      <c r="K76" s="79">
        <f>K40</f>
        <v>17</v>
      </c>
    </row>
    <row r="77" spans="2:11" hidden="1" x14ac:dyDescent="0.2">
      <c r="B77" s="24" t="s">
        <v>46</v>
      </c>
      <c r="C77" s="93"/>
      <c r="D77" s="25">
        <v>0</v>
      </c>
      <c r="E77" s="25">
        <v>0</v>
      </c>
      <c r="F77" s="25">
        <v>0</v>
      </c>
      <c r="G77" s="25">
        <v>0</v>
      </c>
      <c r="H77" s="25">
        <v>0</v>
      </c>
      <c r="I77" s="25">
        <v>0</v>
      </c>
      <c r="J77" s="25">
        <v>0</v>
      </c>
      <c r="K77" s="26">
        <v>0</v>
      </c>
    </row>
    <row r="78" spans="2:11" hidden="1" x14ac:dyDescent="0.2">
      <c r="B78" s="24" t="s">
        <v>2</v>
      </c>
      <c r="C78" s="94"/>
      <c r="D78" s="25" t="s">
        <v>16</v>
      </c>
      <c r="E78" s="25" t="s">
        <v>16</v>
      </c>
      <c r="F78" s="25" t="s">
        <v>16</v>
      </c>
      <c r="G78" s="25" t="s">
        <v>16</v>
      </c>
      <c r="H78" s="25" t="s">
        <v>16</v>
      </c>
      <c r="I78" s="25" t="s">
        <v>14</v>
      </c>
      <c r="J78" s="25" t="s">
        <v>14</v>
      </c>
      <c r="K78" s="26" t="s">
        <v>16</v>
      </c>
    </row>
    <row r="79" spans="2:11" hidden="1" x14ac:dyDescent="0.2">
      <c r="B79" s="24" t="s">
        <v>47</v>
      </c>
      <c r="C79" s="94"/>
      <c r="D79" s="27">
        <f>IF($D$7&gt;0,D80/$D$7,0)</f>
        <v>0.35</v>
      </c>
      <c r="E79" s="27">
        <f t="shared" ref="E79:K79" si="27">IF($D$7&gt;0,E80/$D$7,0)</f>
        <v>0.35</v>
      </c>
      <c r="F79" s="27">
        <f t="shared" si="27"/>
        <v>0.35</v>
      </c>
      <c r="G79" s="27">
        <f t="shared" si="27"/>
        <v>0.35</v>
      </c>
      <c r="H79" s="27">
        <f t="shared" si="27"/>
        <v>0.35</v>
      </c>
      <c r="I79" s="25" t="s">
        <v>30</v>
      </c>
      <c r="J79" s="25" t="s">
        <v>30</v>
      </c>
      <c r="K79" s="30">
        <f t="shared" si="27"/>
        <v>0.35</v>
      </c>
    </row>
    <row r="80" spans="2:11" ht="16.5" hidden="1" customHeight="1" thickBot="1" x14ac:dyDescent="0.25">
      <c r="B80" s="47" t="s">
        <v>17</v>
      </c>
      <c r="C80" s="95"/>
      <c r="D80" s="38">
        <f t="shared" ref="D80:K80" si="28">D72+D73+D74</f>
        <v>87.5</v>
      </c>
      <c r="E80" s="48">
        <f t="shared" si="28"/>
        <v>87.5</v>
      </c>
      <c r="F80" s="48">
        <f t="shared" si="28"/>
        <v>87.5</v>
      </c>
      <c r="G80" s="48">
        <f t="shared" si="28"/>
        <v>87.5</v>
      </c>
      <c r="H80" s="48">
        <f t="shared" si="28"/>
        <v>87.5</v>
      </c>
      <c r="I80" s="49" t="s">
        <v>30</v>
      </c>
      <c r="J80" s="49" t="s">
        <v>30</v>
      </c>
      <c r="K80" s="50">
        <f t="shared" si="28"/>
        <v>87.5</v>
      </c>
    </row>
    <row r="81" spans="2:12" hidden="1" x14ac:dyDescent="0.2">
      <c r="B81" s="51" t="s">
        <v>37</v>
      </c>
      <c r="C81" s="100" t="s">
        <v>64</v>
      </c>
      <c r="E81" s="52"/>
      <c r="F81" s="52"/>
      <c r="G81" s="52"/>
      <c r="H81" s="52"/>
      <c r="I81" s="44"/>
      <c r="J81" s="80"/>
      <c r="K81" s="91" t="s">
        <v>52</v>
      </c>
    </row>
    <row r="82" spans="2:12" hidden="1" x14ac:dyDescent="0.2">
      <c r="B82" s="53" t="s">
        <v>38</v>
      </c>
      <c r="C82" s="12"/>
      <c r="D82" s="11"/>
      <c r="E82" s="12"/>
      <c r="G82" s="12"/>
      <c r="H82" s="12"/>
      <c r="I82" s="11"/>
      <c r="J82" s="43"/>
      <c r="K82" s="54"/>
    </row>
    <row r="83" spans="2:12" hidden="1" x14ac:dyDescent="0.2">
      <c r="B83" s="53" t="s">
        <v>39</v>
      </c>
      <c r="C83" s="11"/>
      <c r="D83" s="11"/>
      <c r="E83" s="11"/>
      <c r="F83" s="11"/>
      <c r="G83" s="11"/>
      <c r="H83" s="11"/>
      <c r="I83" s="11"/>
      <c r="J83" s="11"/>
      <c r="K83" s="54"/>
    </row>
    <row r="84" spans="2:12" hidden="1" x14ac:dyDescent="0.2">
      <c r="B84" s="53" t="s">
        <v>40</v>
      </c>
      <c r="C84" s="11"/>
      <c r="D84" s="11"/>
      <c r="E84" s="11"/>
      <c r="F84" s="11"/>
      <c r="G84" s="11"/>
      <c r="H84" s="11"/>
      <c r="I84" s="11"/>
      <c r="J84" s="11"/>
      <c r="K84" s="54"/>
    </row>
    <row r="85" spans="2:12" ht="13.5" hidden="1" thickBot="1" x14ac:dyDescent="0.25">
      <c r="B85" s="55" t="s">
        <v>41</v>
      </c>
      <c r="C85" s="56"/>
      <c r="D85" s="56"/>
      <c r="E85" s="56"/>
      <c r="F85" s="56"/>
      <c r="G85" s="56"/>
      <c r="H85" s="56"/>
      <c r="I85" s="56"/>
      <c r="J85" s="56"/>
      <c r="K85" s="57"/>
    </row>
    <row r="86" spans="2:12" ht="13.5" hidden="1" thickBot="1" x14ac:dyDescent="0.25">
      <c r="B86" s="12"/>
      <c r="C86" s="11"/>
      <c r="D86" s="11"/>
      <c r="E86" s="11"/>
      <c r="F86" s="11"/>
      <c r="G86" s="11"/>
      <c r="H86" s="11"/>
      <c r="I86" s="11"/>
      <c r="J86" s="11"/>
      <c r="K86" s="11"/>
    </row>
    <row r="87" spans="2:12" ht="13.5" thickBot="1" x14ac:dyDescent="0.25">
      <c r="B87" s="154" t="s">
        <v>93</v>
      </c>
      <c r="C87" s="16"/>
      <c r="D87" s="155"/>
      <c r="E87" s="155"/>
      <c r="F87" s="155"/>
      <c r="G87" s="88"/>
      <c r="H87" s="16"/>
      <c r="I87" s="155"/>
      <c r="J87" s="155"/>
      <c r="K87" s="70"/>
    </row>
    <row r="88" spans="2:12" ht="13.5" thickBot="1" x14ac:dyDescent="0.25">
      <c r="B88" s="12"/>
      <c r="C88" s="11"/>
      <c r="D88" s="11"/>
      <c r="E88" s="11"/>
      <c r="F88" s="11"/>
      <c r="G88" s="11"/>
      <c r="H88" s="11"/>
      <c r="I88" s="11"/>
      <c r="J88" s="11"/>
      <c r="K88" s="11"/>
    </row>
    <row r="89" spans="2:12" ht="18.600000000000001" customHeight="1" thickBot="1" x14ac:dyDescent="0.25">
      <c r="B89" s="209" t="s">
        <v>98</v>
      </c>
      <c r="C89" s="210"/>
      <c r="D89" s="210"/>
      <c r="E89" s="210"/>
      <c r="F89" s="210"/>
      <c r="G89" s="210"/>
      <c r="H89" s="211"/>
      <c r="I89" s="186" t="s">
        <v>107</v>
      </c>
      <c r="J89" s="187"/>
      <c r="K89" s="188"/>
    </row>
    <row r="90" spans="2:12" ht="23.25" thickBot="1" x14ac:dyDescent="0.25">
      <c r="B90" s="212"/>
      <c r="C90" s="213"/>
      <c r="D90" s="213"/>
      <c r="E90" s="213"/>
      <c r="F90" s="213"/>
      <c r="G90" s="213"/>
      <c r="H90" s="214"/>
      <c r="I90" s="87" t="s">
        <v>82</v>
      </c>
      <c r="J90" s="69">
        <v>3.07</v>
      </c>
      <c r="K90" s="70" t="s">
        <v>43</v>
      </c>
    </row>
    <row r="91" spans="2:12" ht="23.25" thickBot="1" x14ac:dyDescent="0.25">
      <c r="B91" s="215"/>
      <c r="C91" s="216"/>
      <c r="D91" s="216"/>
      <c r="E91" s="216"/>
      <c r="F91" s="216"/>
      <c r="G91" s="216"/>
      <c r="H91" s="217"/>
      <c r="I91" s="87" t="s">
        <v>83</v>
      </c>
      <c r="J91" s="69">
        <v>3.98</v>
      </c>
      <c r="K91" s="70" t="s">
        <v>43</v>
      </c>
    </row>
    <row r="92" spans="2:12" ht="13.5" thickBot="1" x14ac:dyDescent="0.25">
      <c r="B92" s="52"/>
      <c r="C92" s="44"/>
      <c r="D92" s="44"/>
      <c r="E92" s="44"/>
      <c r="F92" s="44"/>
      <c r="G92" s="136"/>
      <c r="H92" s="137"/>
    </row>
    <row r="93" spans="2:12" ht="16.5" thickBot="1" x14ac:dyDescent="0.25">
      <c r="B93" s="107" t="s">
        <v>65</v>
      </c>
      <c r="C93" s="108"/>
      <c r="D93" s="108"/>
      <c r="E93" s="109"/>
      <c r="F93" s="110"/>
      <c r="G93" s="111"/>
      <c r="H93" s="111"/>
      <c r="I93" s="111"/>
      <c r="J93" s="112" t="s">
        <v>67</v>
      </c>
      <c r="K93" s="117" t="s">
        <v>66</v>
      </c>
    </row>
    <row r="94" spans="2:12" ht="16.5" thickBot="1" x14ac:dyDescent="0.25">
      <c r="B94" s="105"/>
      <c r="C94" s="106"/>
      <c r="D94" s="106"/>
      <c r="E94" s="11"/>
      <c r="G94" s="13"/>
      <c r="H94" s="13"/>
      <c r="I94" s="11"/>
      <c r="J94" s="11"/>
      <c r="K94" s="45"/>
    </row>
    <row r="95" spans="2:12" ht="15" customHeight="1" thickBot="1" x14ac:dyDescent="0.25">
      <c r="B95" s="104"/>
      <c r="C95" s="11"/>
      <c r="E95" s="11"/>
      <c r="G95" s="114" t="s">
        <v>70</v>
      </c>
      <c r="H95" s="113">
        <v>0.72499999999999998</v>
      </c>
      <c r="I95" s="132" t="s">
        <v>105</v>
      </c>
      <c r="J95" s="173" t="s">
        <v>99</v>
      </c>
      <c r="K95" s="45"/>
    </row>
    <row r="96" spans="2:12" ht="16.5" thickBot="1" x14ac:dyDescent="0.3">
      <c r="B96" s="101"/>
      <c r="C96" s="102"/>
      <c r="E96" s="84"/>
      <c r="G96" s="115" t="s">
        <v>69</v>
      </c>
      <c r="H96" s="103">
        <f>H95*$D$7</f>
        <v>181.25</v>
      </c>
      <c r="J96" s="174" t="str">
        <f>IF(H96&gt;E33, "Rent", "POV")</f>
        <v>Rent</v>
      </c>
      <c r="K96" s="45"/>
      <c r="L96" s="2"/>
    </row>
    <row r="97" spans="2:12" ht="15" customHeight="1" thickBot="1" x14ac:dyDescent="0.25">
      <c r="B97" s="116"/>
      <c r="C97" s="13"/>
      <c r="D97" s="13"/>
      <c r="E97" s="11"/>
      <c r="F97" s="11"/>
      <c r="G97" s="11"/>
      <c r="H97" s="11"/>
      <c r="I97" s="11"/>
      <c r="J97" s="11"/>
      <c r="K97" s="54"/>
    </row>
    <row r="98" spans="2:12" ht="15" customHeight="1" thickBot="1" x14ac:dyDescent="0.25">
      <c r="B98" s="104"/>
      <c r="C98" s="11"/>
      <c r="E98" s="11"/>
      <c r="G98" s="114" t="s">
        <v>71</v>
      </c>
      <c r="H98" s="113">
        <v>0.20499999999999999</v>
      </c>
      <c r="I98" s="132" t="s">
        <v>105</v>
      </c>
      <c r="J98" s="11"/>
      <c r="K98" s="45"/>
    </row>
    <row r="99" spans="2:12" ht="15.75" x14ac:dyDescent="0.25">
      <c r="B99" s="101"/>
      <c r="C99" s="102"/>
      <c r="E99" s="84"/>
      <c r="G99" s="115" t="s">
        <v>69</v>
      </c>
      <c r="H99" s="103">
        <f>H98*$D$7</f>
        <v>51.25</v>
      </c>
      <c r="K99" s="45"/>
      <c r="L99" s="2"/>
    </row>
    <row r="100" spans="2:12" ht="13.5" thickBot="1" x14ac:dyDescent="0.25">
      <c r="B100" s="138"/>
      <c r="K100" s="45"/>
    </row>
    <row r="101" spans="2:12" x14ac:dyDescent="0.2">
      <c r="B101" s="65" t="s">
        <v>10</v>
      </c>
      <c r="C101" s="135"/>
      <c r="D101" s="135"/>
      <c r="E101" s="135"/>
      <c r="F101" s="135"/>
      <c r="G101" s="135"/>
      <c r="H101" s="135"/>
      <c r="I101" s="135"/>
      <c r="J101" s="135"/>
      <c r="K101" s="139" t="s">
        <v>84</v>
      </c>
    </row>
    <row r="102" spans="2:12" x14ac:dyDescent="0.2">
      <c r="B102" s="63" t="s">
        <v>42</v>
      </c>
      <c r="K102" s="45"/>
    </row>
    <row r="103" spans="2:12" ht="13.5" thickBot="1" x14ac:dyDescent="0.25">
      <c r="B103" s="64" t="s">
        <v>19</v>
      </c>
      <c r="C103" s="46"/>
      <c r="D103" s="46"/>
      <c r="E103" s="46"/>
      <c r="F103" s="46"/>
      <c r="G103" s="46"/>
      <c r="H103" s="46"/>
      <c r="I103" s="46"/>
      <c r="J103" s="46"/>
      <c r="K103" s="140" t="s">
        <v>68</v>
      </c>
    </row>
    <row r="105" spans="2:12" ht="13.5" thickBot="1" x14ac:dyDescent="0.25"/>
    <row r="106" spans="2:12" ht="15.75" x14ac:dyDescent="0.2">
      <c r="H106" s="183" t="s">
        <v>100</v>
      </c>
      <c r="I106" s="184"/>
      <c r="J106" s="185"/>
    </row>
    <row r="107" spans="2:12" x14ac:dyDescent="0.2">
      <c r="H107" s="175" t="s">
        <v>101</v>
      </c>
      <c r="I107" s="176" t="s">
        <v>102</v>
      </c>
      <c r="J107" s="177" t="s">
        <v>103</v>
      </c>
    </row>
    <row r="108" spans="2:12" ht="15" x14ac:dyDescent="0.2">
      <c r="H108" s="178">
        <v>1</v>
      </c>
      <c r="I108" s="179">
        <v>111</v>
      </c>
      <c r="J108" s="177" t="s">
        <v>104</v>
      </c>
    </row>
    <row r="109" spans="2:12" ht="15" x14ac:dyDescent="0.2">
      <c r="H109" s="178">
        <v>2</v>
      </c>
      <c r="I109" s="179">
        <v>178</v>
      </c>
      <c r="J109" s="177" t="s">
        <v>104</v>
      </c>
    </row>
    <row r="110" spans="2:12" ht="15" x14ac:dyDescent="0.2">
      <c r="H110" s="178">
        <v>3</v>
      </c>
      <c r="I110" s="179">
        <v>244</v>
      </c>
      <c r="J110" s="177" t="s">
        <v>104</v>
      </c>
    </row>
    <row r="111" spans="2:12" ht="15" x14ac:dyDescent="0.2">
      <c r="H111" s="178">
        <v>4</v>
      </c>
      <c r="I111" s="179">
        <v>311</v>
      </c>
      <c r="J111" s="177" t="s">
        <v>104</v>
      </c>
    </row>
    <row r="112" spans="2:12" ht="15" x14ac:dyDescent="0.2">
      <c r="H112" s="178">
        <v>5</v>
      </c>
      <c r="I112" s="179">
        <v>377</v>
      </c>
      <c r="J112" s="177" t="s">
        <v>104</v>
      </c>
    </row>
    <row r="113" spans="8:10" ht="15" x14ac:dyDescent="0.2">
      <c r="H113" s="178">
        <v>6</v>
      </c>
      <c r="I113" s="179">
        <v>444</v>
      </c>
      <c r="J113" s="177" t="s">
        <v>104</v>
      </c>
    </row>
    <row r="114" spans="8:10" ht="15.75" thickBot="1" x14ac:dyDescent="0.25">
      <c r="H114" s="180">
        <v>7</v>
      </c>
      <c r="I114" s="181">
        <v>510</v>
      </c>
      <c r="J114" s="182" t="s">
        <v>104</v>
      </c>
    </row>
  </sheetData>
  <protectedRanges>
    <protectedRange sqref="J96" name="Range1"/>
    <protectedRange sqref="H108:J114" name="Range1_1"/>
  </protectedRanges>
  <mergeCells count="14">
    <mergeCell ref="H106:J106"/>
    <mergeCell ref="I89:K89"/>
    <mergeCell ref="B1:K1"/>
    <mergeCell ref="B2:K2"/>
    <mergeCell ref="B5:D5"/>
    <mergeCell ref="E3:H3"/>
    <mergeCell ref="B68:K68"/>
    <mergeCell ref="B22:K22"/>
    <mergeCell ref="B11:K11"/>
    <mergeCell ref="B35:K35"/>
    <mergeCell ref="B49:K49"/>
    <mergeCell ref="J32:K32"/>
    <mergeCell ref="J45:K45"/>
    <mergeCell ref="B89:H91"/>
  </mergeCells>
  <phoneticPr fontId="0" type="noConversion"/>
  <conditionalFormatting sqref="J96">
    <cfRule type="cellIs" dxfId="1" priority="1" operator="equal">
      <formula>"Rent"</formula>
    </cfRule>
    <cfRule type="cellIs" dxfId="0" priority="2" operator="equal">
      <formula>"POV"</formula>
    </cfRule>
  </conditionalFormatting>
  <hyperlinks>
    <hyperlink ref="K47" r:id="rId1" display="http://www.hertz.com" xr:uid="{00000000-0004-0000-0000-000002000000}"/>
    <hyperlink ref="K62" r:id="rId2" xr:uid="{00000000-0004-0000-0000-000003000000}"/>
    <hyperlink ref="K81" r:id="rId3" display="http://www.zipcar.com/oregon" xr:uid="{00000000-0004-0000-0000-000004000000}"/>
    <hyperlink ref="K7" r:id="rId4" xr:uid="{613B03A2-2431-410F-8E6A-C7FA56E4E5E8}"/>
    <hyperlink ref="K101" r:id="rId5" xr:uid="{A8A1FA5D-55F3-4F5D-A02E-B5EC0ED3B606}"/>
    <hyperlink ref="K103" r:id="rId6" xr:uid="{FE620A5E-AD3A-4632-80F8-51595F106141}"/>
    <hyperlink ref="K93" r:id="rId7" xr:uid="{00000000-0004-0000-0000-000005000000}"/>
    <hyperlink ref="J32" r:id="rId8" xr:uid="{E5271742-7827-4584-84E6-F30A314E7772}"/>
  </hyperlinks>
  <printOptions horizontalCentered="1"/>
  <pageMargins left="0.15" right="0.15" top="0.35" bottom="0.35" header="0.25" footer="0.25"/>
  <pageSetup scale="78" orientation="portrait" r:id="rId9"/>
  <headerFooter alignWithMargins="0"/>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 xmlns="f8d4342b-6093-4203-94fe-15d5f4f477b7">Misc.</Category>
    <Business_x0020_Area xmlns="f8d4342b-6093-4203-94fe-15d5f4f477b7">Fleet</Business_x0020_Area>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B717B9447C5444391444A1B3C3F374E" ma:contentTypeVersion="6" ma:contentTypeDescription="Create a new document." ma:contentTypeScope="" ma:versionID="19677abe9baee156cf4b144e92fbddbe">
  <xsd:schema xmlns:xsd="http://www.w3.org/2001/XMLSchema" xmlns:xs="http://www.w3.org/2001/XMLSchema" xmlns:p="http://schemas.microsoft.com/office/2006/metadata/properties" xmlns:ns1="http://schemas.microsoft.com/sharepoint/v3" xmlns:ns2="f8d4342b-6093-4203-94fe-15d5f4f477b7" xmlns:ns3="c11a4dd1-9999-41de-ad6b-508521c3559d" targetNamespace="http://schemas.microsoft.com/office/2006/metadata/properties" ma:root="true" ma:fieldsID="15ceda77dcaa0b149f01f6c867f3546d" ns1:_="" ns2:_="" ns3:_="">
    <xsd:import namespace="http://schemas.microsoft.com/sharepoint/v3"/>
    <xsd:import namespace="f8d4342b-6093-4203-94fe-15d5f4f477b7"/>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Business_x0020_Area" minOccurs="0"/>
                <xsd:element ref="ns2: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d4342b-6093-4203-94fe-15d5f4f477b7" elementFormDefault="qualified">
    <xsd:import namespace="http://schemas.microsoft.com/office/2006/documentManagement/types"/>
    <xsd:import namespace="http://schemas.microsoft.com/office/infopath/2007/PartnerControls"/>
    <xsd:element name="Business_x0020_Area" ma:index="10" nillable="true" ma:displayName="Business Area" ma:format="Dropdown" ma:internalName="Business_x0020_Area">
      <xsd:simpleType>
        <xsd:restriction base="dms:Choice">
          <xsd:enumeration value="Fleet"/>
          <xsd:enumeration value="Parking"/>
          <xsd:enumeration value="Misc."/>
        </xsd:restriction>
      </xsd:simpleType>
    </xsd:element>
    <xsd:element name="Category" ma:index="11" nillable="true" ma:displayName="Category" ma:format="Dropdown" ma:internalName="Category">
      <xsd:simpleType>
        <xsd:restriction base="dms:Choice">
          <xsd:enumeration value="Form"/>
          <xsd:enumeration value="Map"/>
          <xsd:enumeration value="Fuel"/>
          <xsd:enumeration value="Maintenance"/>
          <xsd:enumeration value="Commute"/>
          <xsd:enumeration value="SLA"/>
          <xsd:enumeration value="Misc."/>
          <xsd:enumeration value="Project"/>
          <xsd:enumeration value="Policy"/>
          <xsd:enumeration value="Rates"/>
          <xsd:enumeration value="ROI"/>
          <xsd:enumeration value="Portal"/>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85CEEE-C629-4169-9016-39DC6C2C5E44}">
  <ds:schemaRefs>
    <ds:schemaRef ds:uri="http://schemas.microsoft.com/office/2006/metadata/properties"/>
    <ds:schemaRef ds:uri="http://schemas.microsoft.com/office/infopath/2007/PartnerControls"/>
    <ds:schemaRef ds:uri="c6fa4fa0-d184-4ca7-9ca9-f095166719d9"/>
    <ds:schemaRef ds:uri="http://schemas.microsoft.com/sharepoint/v3"/>
    <ds:schemaRef ds:uri="4432d83f-a26d-4ee6-aa63-db66ce8f3d1c"/>
    <ds:schemaRef ds:uri="f8d4342b-6093-4203-94fe-15d5f4f477b7"/>
  </ds:schemaRefs>
</ds:datastoreItem>
</file>

<file path=customXml/itemProps2.xml><?xml version="1.0" encoding="utf-8"?>
<ds:datastoreItem xmlns:ds="http://schemas.openxmlformats.org/officeDocument/2006/customXml" ds:itemID="{C0443107-E79F-4D73-9D8E-F2169E4BE360}">
  <ds:schemaRefs>
    <ds:schemaRef ds:uri="http://schemas.microsoft.com/office/2006/metadata/longProperties"/>
  </ds:schemaRefs>
</ds:datastoreItem>
</file>

<file path=customXml/itemProps3.xml><?xml version="1.0" encoding="utf-8"?>
<ds:datastoreItem xmlns:ds="http://schemas.openxmlformats.org/officeDocument/2006/customXml" ds:itemID="{31E81539-08D5-4ADF-A759-C4DAFB21B01B}">
  <ds:schemaRefs>
    <ds:schemaRef ds:uri="http://schemas.microsoft.com/sharepoint/v3/contenttype/forms"/>
  </ds:schemaRefs>
</ds:datastoreItem>
</file>

<file path=customXml/itemProps4.xml><?xml version="1.0" encoding="utf-8"?>
<ds:datastoreItem xmlns:ds="http://schemas.openxmlformats.org/officeDocument/2006/customXml" ds:itemID="{1A414868-2F37-4A4A-A1CF-D231B22D7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d4342b-6093-4203-94fe-15d5f4f477b7"/>
    <ds:schemaRef ds:uri="c11a4dd1-9999-41de-ad6b-508521c35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Oregon Housing &amp; Community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ncain</dc:creator>
  <cp:lastModifiedBy>Alyssa Worthey</cp:lastModifiedBy>
  <cp:lastPrinted>2020-01-06T16:59:41Z</cp:lastPrinted>
  <dcterms:created xsi:type="dcterms:W3CDTF">2004-11-01T23:46:44Z</dcterms:created>
  <dcterms:modified xsi:type="dcterms:W3CDTF">2026-01-06T18:30:07Z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0x0101001B717B9447C5444391444A1B3C3F374E</vt:lpwstr>
  </property>
  <property fmtid="{D5CDD505-2E9C-101B-9397-08002B2CF9AE}" pid="3" name="MSIP_Label_db79d039-fcd0-4045-9c78-4cfb2eba0904_Enabled">
    <vt:lpwstr>true</vt:lpwstr>
  </property>
  <property fmtid="{D5CDD505-2E9C-101B-9397-08002B2CF9AE}" pid="4" name="MSIP_Label_db79d039-fcd0-4045-9c78-4cfb2eba0904_SetDate">
    <vt:lpwstr>2024-06-13T14:47:58Z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318e7533-ef45-4504-828a-1472988eef91</vt:lpwstr>
  </property>
  <property fmtid="{D5CDD505-2E9C-101B-9397-08002B2CF9AE}" pid="9" name="MSIP_Label_db79d039-fcd0-4045-9c78-4cfb2eba0904_ContentBits">
    <vt:lpwstr>0</vt:lpwstr>
  </property>
</Properties>
</file>